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ever\Desktop\PROCURADURIA\2017\"/>
    </mc:Choice>
  </mc:AlternateContent>
  <xr:revisionPtr revIDLastSave="0" documentId="13_ncr:1_{AE35CAC3-988E-4331-9553-0892BFE32280}" xr6:coauthVersionLast="43" xr6:coauthVersionMax="43" xr10:uidLastSave="{00000000-0000-0000-0000-000000000000}"/>
  <bookViews>
    <workbookView xWindow="-120" yWindow="-120" windowWidth="20730" windowHeight="11160" tabRatio="863" xr2:uid="{00000000-000D-0000-FFFF-FFFF00000000}"/>
  </bookViews>
  <sheets>
    <sheet name="URR" sheetId="29" r:id="rId1"/>
    <sheet name="USN" sheetId="27" r:id="rId2"/>
    <sheet name="CCA" sheetId="39" r:id="rId3"/>
    <sheet name="UEI" sheetId="26" r:id="rId4"/>
    <sheet name="UEE" sheetId="24" r:id="rId5"/>
    <sheet name="UAC" sheetId="25" r:id="rId6"/>
    <sheet name="UEC" sheetId="22" r:id="rId7"/>
    <sheet name="USG" sheetId="38" r:id="rId8"/>
    <sheet name="UGI" sheetId="28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39" l="1"/>
  <c r="I14" i="38" l="1"/>
  <c r="I10" i="39" l="1"/>
  <c r="J10" i="39" s="1"/>
  <c r="J6" i="39" l="1"/>
  <c r="I13" i="39"/>
  <c r="J13" i="39" s="1"/>
  <c r="I15" i="39"/>
  <c r="J15" i="39" s="1"/>
  <c r="J17" i="26" l="1"/>
  <c r="I60" i="27" l="1"/>
  <c r="J60" i="27" s="1"/>
  <c r="I57" i="27" l="1"/>
  <c r="J57" i="27" s="1"/>
  <c r="I36" i="26"/>
  <c r="J36" i="26" s="1"/>
  <c r="J30" i="28" l="1"/>
  <c r="I6" i="25" l="1"/>
  <c r="I9" i="25"/>
  <c r="J20" i="24"/>
  <c r="J18" i="24"/>
  <c r="I24" i="22"/>
  <c r="I13" i="25" l="1"/>
  <c r="J13" i="25" s="1"/>
  <c r="I10" i="22" l="1"/>
  <c r="J10" i="22" l="1"/>
  <c r="I21" i="26" l="1"/>
  <c r="J21" i="26" s="1"/>
  <c r="I33" i="28" l="1"/>
  <c r="F23" i="22" l="1"/>
  <c r="F22" i="22"/>
  <c r="F21" i="22"/>
  <c r="F7" i="25" l="1"/>
  <c r="I18" i="28" l="1"/>
  <c r="J18" i="28" s="1"/>
  <c r="I20" i="28" l="1"/>
  <c r="I11" i="28"/>
  <c r="J11" i="28" s="1"/>
  <c r="J33" i="28"/>
  <c r="I17" i="25" l="1"/>
  <c r="J17" i="25" s="1"/>
  <c r="I37" i="26" l="1"/>
  <c r="J37" i="26" s="1"/>
  <c r="I25" i="26" l="1"/>
  <c r="J25" i="26" s="1"/>
  <c r="I29" i="26"/>
  <c r="J29" i="26" s="1"/>
  <c r="I13" i="26"/>
  <c r="J13" i="26" s="1"/>
  <c r="I6" i="26" l="1"/>
  <c r="I13" i="24" l="1"/>
  <c r="J13" i="24" s="1"/>
  <c r="I6" i="29" l="1"/>
  <c r="I20" i="22" l="1"/>
  <c r="J20" i="22" l="1"/>
  <c r="J24" i="22"/>
  <c r="I21" i="22"/>
  <c r="I13" i="22"/>
  <c r="I19" i="24"/>
  <c r="J19" i="24" s="1"/>
  <c r="I16" i="29"/>
  <c r="J16" i="29" s="1"/>
  <c r="J6" i="29"/>
  <c r="I24" i="27"/>
  <c r="D22" i="27"/>
  <c r="I27" i="29"/>
  <c r="J27" i="29" s="1"/>
  <c r="E24" i="29"/>
  <c r="I11" i="29"/>
  <c r="J11" i="29" s="1"/>
  <c r="D9" i="29"/>
  <c r="D8" i="29"/>
  <c r="I22" i="24"/>
  <c r="I38" i="27"/>
  <c r="J38" i="27" s="1"/>
  <c r="I35" i="27"/>
  <c r="J35" i="27" s="1"/>
  <c r="I31" i="27"/>
  <c r="J31" i="27" s="1"/>
  <c r="E28" i="27"/>
  <c r="E26" i="27"/>
  <c r="I20" i="27"/>
  <c r="J20" i="27" s="1"/>
  <c r="E21" i="27"/>
  <c r="D19" i="27"/>
  <c r="D10" i="27"/>
  <c r="D6" i="27"/>
  <c r="I29" i="27"/>
  <c r="J29" i="27" s="1"/>
  <c r="J14" i="38"/>
  <c r="I20" i="38"/>
  <c r="J20" i="38" s="1"/>
  <c r="I28" i="28"/>
  <c r="J28" i="28" s="1"/>
  <c r="I35" i="22"/>
  <c r="J35" i="22" s="1"/>
  <c r="I50" i="27"/>
  <c r="J50" i="27" s="1"/>
  <c r="I46" i="27"/>
  <c r="J46" i="27" s="1"/>
  <c r="J20" i="28"/>
  <c r="I25" i="28"/>
  <c r="J25" i="28" s="1"/>
  <c r="I24" i="28"/>
  <c r="J24" i="28" s="1"/>
  <c r="I17" i="28"/>
  <c r="J17" i="28" s="1"/>
  <c r="I16" i="28"/>
  <c r="I27" i="28"/>
  <c r="J27" i="28" s="1"/>
  <c r="I26" i="28"/>
  <c r="J26" i="28" s="1"/>
  <c r="I6" i="28"/>
  <c r="J6" i="28" s="1"/>
  <c r="I6" i="22"/>
  <c r="J9" i="25"/>
  <c r="I7" i="38" l="1"/>
  <c r="J7" i="38" s="1"/>
  <c r="I16" i="38"/>
  <c r="J21" i="22"/>
  <c r="J6" i="22"/>
  <c r="I8" i="29"/>
  <c r="I17" i="29"/>
  <c r="J17" i="29" s="1"/>
  <c r="I22" i="27"/>
  <c r="J22" i="27" s="1"/>
  <c r="I40" i="27"/>
  <c r="J40" i="27" s="1"/>
  <c r="I52" i="27"/>
  <c r="J52" i="27" s="1"/>
  <c r="I15" i="27"/>
  <c r="I9" i="38"/>
  <c r="J13" i="22"/>
  <c r="I44" i="27"/>
  <c r="J44" i="27" s="1"/>
  <c r="I11" i="27"/>
  <c r="J11" i="27" s="1"/>
  <c r="I12" i="29"/>
  <c r="J12" i="29" s="1"/>
  <c r="J6" i="25"/>
  <c r="I11" i="26"/>
  <c r="J11" i="26" s="1"/>
  <c r="I32" i="22"/>
  <c r="J32" i="22" s="1"/>
  <c r="I7" i="24"/>
  <c r="J16" i="38" l="1"/>
  <c r="I6" i="27"/>
  <c r="J6" i="27" s="1"/>
  <c r="I26" i="27"/>
  <c r="I18" i="27"/>
  <c r="J18" i="27" s="1"/>
  <c r="I28" i="27"/>
  <c r="J28" i="27" s="1"/>
  <c r="J9" i="38"/>
  <c r="J7" i="24"/>
  <c r="J8" i="29"/>
  <c r="J26" i="27" l="1"/>
  <c r="I23" i="29"/>
  <c r="J23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Alejandro López Vera</author>
  </authors>
  <commentList>
    <comment ref="G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No está diligenciado</t>
        </r>
      </text>
    </comment>
    <comment ref="G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No está diligenciado</t>
        </r>
      </text>
    </comment>
    <comment ref="G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No está en binaps y cómo lo calcularon</t>
        </r>
      </text>
    </comment>
    <comment ref="G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No está en binaps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Alejandro López Vera</author>
  </authors>
  <commentList>
    <comment ref="C29" authorId="0" shapeId="0" xr:uid="{16797745-4254-4FD6-BB98-5A36D1EDD36D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base es 42 y el dato es 17</t>
        </r>
      </text>
    </comment>
    <comment ref="C30" authorId="0" shapeId="0" xr:uid="{CC4F0098-E56F-4D08-BAA7-15940ECF3B78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360 es la base 
52 hicieron
54 es  el 15%
</t>
        </r>
      </text>
    </comment>
    <comment ref="C31" authorId="0" shapeId="0" xr:uid="{0FAE1BA7-44FC-4545-86DD-A1D3CA8A583E}">
      <text>
        <r>
          <rPr>
            <b/>
            <sz val="9"/>
            <color indexed="81"/>
            <rFont val="Tahoma"/>
            <family val="2"/>
          </rPr>
          <t>Cristian Alejandro López Vera:</t>
        </r>
        <r>
          <rPr>
            <sz val="9"/>
            <color indexed="81"/>
            <rFont val="Tahoma"/>
            <family val="2"/>
          </rPr>
          <t xml:space="preserve">
la base es 52 - fogueate apss y valle E</t>
        </r>
      </text>
    </comment>
  </commentList>
</comments>
</file>

<file path=xl/sharedStrings.xml><?xml version="1.0" encoding="utf-8"?>
<sst xmlns="http://schemas.openxmlformats.org/spreadsheetml/2006/main" count="885" uniqueCount="467">
  <si>
    <t>COMPONENTES (DESCRIPCIÓN)</t>
  </si>
  <si>
    <t>INDICADORES II TRIMESTRE</t>
  </si>
  <si>
    <t>MEDICIÓN</t>
  </si>
  <si>
    <t>I trimestre</t>
  </si>
  <si>
    <t>II trimestre</t>
  </si>
  <si>
    <t>III trimestre</t>
  </si>
  <si>
    <t>IV trimestre</t>
  </si>
  <si>
    <t>% Cumplimiento</t>
  </si>
  <si>
    <t>CUMPLIMIENTO 
+100%</t>
  </si>
  <si>
    <t>CUMPLIMIENTO
 HASTA 100%</t>
  </si>
  <si>
    <t>Institucional</t>
  </si>
  <si>
    <t xml:space="preserve">2.440 Asistentes a conferencias, eventos y/o seminarios gratuitos ofrecidos por la URR en 2017 </t>
  </si>
  <si>
    <t xml:space="preserve"># asistentes </t>
  </si>
  <si>
    <t>FORMALIZACIÓN FOCALIZADA</t>
  </si>
  <si>
    <t>Formalización Focalizada</t>
  </si>
  <si>
    <t>350 Empresas formalizadas dentro de las 6 apuestas productivas (IC) identificados por la CCC en 2017</t>
  </si>
  <si>
    <t xml:space="preserve">#  empresas formalizadas </t>
  </si>
  <si>
    <t>570 Empresas formalizadas con potencial de crecimiento en otras dinámicas empresariales en 2017</t>
  </si>
  <si>
    <t>RENOVACIÓN Y FIDELIZACIÓN</t>
  </si>
  <si>
    <t xml:space="preserve">Encuentros con grupos de interés
</t>
  </si>
  <si>
    <t>11 Encuentros con grupos de interés realizados en 2017</t>
  </si>
  <si>
    <t># espacios de encuentro</t>
  </si>
  <si>
    <t>Cámara Cercana</t>
  </si>
  <si>
    <t xml:space="preserve">10% de incremento en el número de empresas renovadas al 31 de marzo de 2017 frente a 2016
</t>
  </si>
  <si>
    <t>((# empresas renovadas a 31/03/2017/# empresas renovadas a 31/03/2016) - 1)*100</t>
  </si>
  <si>
    <t>NA</t>
  </si>
  <si>
    <t xml:space="preserve">3% de incremento en el número de empresas constituidas en 2017 frente a 2014
</t>
  </si>
  <si>
    <t>((# empresas matriculadas a 31/12/2017/# empresas matriculadas a 31/12/2016) - 1)*100</t>
  </si>
  <si>
    <t xml:space="preserve">22 salidas de Cámara Móvil a sus áreas de influencia (Dagua, La Cumbre, Vijes y Cali) en 2017
</t>
  </si>
  <si>
    <t># salidas de la cámara movil</t>
  </si>
  <si>
    <t xml:space="preserve">Estrategia de renovación realizada en 4 centros comerciales (Único, Chipichape, 14 Valle del Lili y Cosmocentro) en 2017
</t>
  </si>
  <si>
    <t># centros comerciales donde se realizó la estratégia de renovación</t>
  </si>
  <si>
    <t>Gestión Estratégica de Relaciones</t>
  </si>
  <si>
    <t>Mantener una calificación en la prestación del servicio en todos los canales de atención (presencial, virtual y telefónico), en un mínimo de 4 puntos en una escala de 1 a 5 en 2017</t>
  </si>
  <si>
    <t># Medición</t>
  </si>
  <si>
    <t>Programa de afiliados percibido con alto valor agregado para los empresarios</t>
  </si>
  <si>
    <t xml:space="preserve">Base de Afiliados correspondientes a 5% de renovados al 31 de marzo de 2017
</t>
  </si>
  <si>
    <t>afiliados / renovados 2017</t>
  </si>
  <si>
    <t>N.A</t>
  </si>
  <si>
    <t xml:space="preserve">800 nuevas empresas afiliadas en 2017
</t>
  </si>
  <si>
    <t># empresas afiliadas</t>
  </si>
  <si>
    <t xml:space="preserve">Encuentro anual de afiliados realizado en el Marco de Exponegocios 2017
</t>
  </si>
  <si>
    <t>encuentro anual realizado</t>
  </si>
  <si>
    <t xml:space="preserve">2 eventos de bienvenida para nuevos Afiliados en 2017
</t>
  </si>
  <si>
    <t># eventos de bienvenida</t>
  </si>
  <si>
    <t xml:space="preserve">80% de empresarios Afiliados satisfechos con los beneficios ofrecidos en 2017
</t>
  </si>
  <si>
    <t>afiliados satisfechos / total afiliados encuentados</t>
  </si>
  <si>
    <t>OPERACIÓN DE REGISTRO</t>
  </si>
  <si>
    <t xml:space="preserve">Eficiencia operativa en los procesos de Registros Públicos </t>
  </si>
  <si>
    <t>((Total ingresos acum 2017/total ingresos acum 2016) - 1)*100</t>
  </si>
  <si>
    <t xml:space="preserve">Ingresos totales de operación de los Registros Públicos por COP $42.664 millones en 2017
</t>
  </si>
  <si>
    <t>Ingreso total 2017</t>
  </si>
  <si>
    <t>Prototipado sueño de registros públicos</t>
  </si>
  <si>
    <t>Definición e implementación del modelo</t>
  </si>
  <si>
    <t>Tiempo de trámite de registro en 2017 reducido 10% frente a 2014</t>
  </si>
  <si>
    <t>((Tiempo de respuesta 2017/Tiempo de respuesta 2016) - 1)*100</t>
  </si>
  <si>
    <t xml:space="preserve">Virtualización de los servicios de los Registros Públicos </t>
  </si>
  <si>
    <t xml:space="preserve">20% de las renovaciones se realicen 100% virtual en 2017
</t>
  </si>
  <si>
    <t xml:space="preserve">(#trámites de renovación virtuales 2017/#total de trámites de renovación 2017)*100 </t>
  </si>
  <si>
    <t xml:space="preserve">Disponer del servicio de Nombramientos 100% virtual  con inmaterialización documental en 2017
</t>
  </si>
  <si>
    <t>Servicio disponible en Registr@YA del servicio de nombramientos - Enero 2017</t>
  </si>
  <si>
    <t>INDICADORES IV TRIMESTRE</t>
  </si>
  <si>
    <t>CRECIMIENTO EMPRESARIAL</t>
  </si>
  <si>
    <t>Espacios de Fortalecimiento y Promoción Comercial</t>
  </si>
  <si>
    <t xml:space="preserve">440 empresas conectadas con potenciales compradores o proveedores nacionales e internacionales en 2017
</t>
  </si>
  <si>
    <t xml:space="preserve"> # Empresas participando en Ruedas de Negocios y Agendas de Negocios</t>
  </si>
  <si>
    <t xml:space="preserve">Expectativas de negocio entre potenciales compradores nacionales e internacionales por 20.000 millones en 2017 </t>
  </si>
  <si>
    <t>COP Millones</t>
  </si>
  <si>
    <t xml:space="preserve">1.175 Empresarios Informados (cursos, talleres, seminarios) sobre oportunidades comerciales nacionales e internacionales en 2017 </t>
  </si>
  <si>
    <t># Empresas participando en cursos, talleres y seminarios</t>
  </si>
  <si>
    <t>Incremento de exportaciones de las empresas beneficiarias del programa 3E de la ola I, II y III en 2017</t>
  </si>
  <si>
    <t>% de incremento</t>
  </si>
  <si>
    <t xml:space="preserve">450 Empresarios acompañados a través de asesorías para el proceso de internacionalización – Convenio CIP en 2017
</t>
  </si>
  <si>
    <t># Empresas atendidas CRM</t>
  </si>
  <si>
    <t xml:space="preserve">Empresas fortalecidas con servicios de desarrollo empresarial
</t>
  </si>
  <si>
    <t xml:space="preserve">2 proyectos de encadenamientos productivos con empresas ancla invirtiendo recursos propios ejecutados en 2017 
</t>
  </si>
  <si>
    <t># proyectos</t>
  </si>
  <si>
    <t xml:space="preserve">Consolidar el Centro de Crecimiento empresarial como un Hub de trámites empresariales en 2017 </t>
  </si>
  <si>
    <t># Alianzas</t>
  </si>
  <si>
    <r>
      <t xml:space="preserve">3.000 Personas asisten al centro de crecimiento empresarial en 2017 </t>
    </r>
    <r>
      <rPr>
        <sz val="14"/>
        <color rgb="FFFF0000"/>
        <rFont val="AmpleSoft-Regular"/>
        <family val="3"/>
      </rPr>
      <t xml:space="preserve"> </t>
    </r>
  </si>
  <si>
    <t># Personas que son atendidas en el centro de crecimiento empresarial en 2017</t>
  </si>
  <si>
    <t xml:space="preserve">1 producto/servicio auto sostenible con indicadores de impacto desarrollados para pequeña y mediana empresa desarrollado en 2017
</t>
  </si>
  <si>
    <t># producto/servicio</t>
  </si>
  <si>
    <t>Empresas con herramientas sobre nuevas tendencias</t>
  </si>
  <si>
    <t xml:space="preserve">2.200 personas con herramientas de mejores prácticas empresariales (Exponegocios) en 2017
</t>
  </si>
  <si>
    <t># asistentes</t>
  </si>
  <si>
    <t xml:space="preserve">90% de satisfacción de los asistentes a Exponegocios en 2017
</t>
  </si>
  <si>
    <t>% satisfacción</t>
  </si>
  <si>
    <t>FORMACIÓN</t>
  </si>
  <si>
    <t xml:space="preserve">Herramientas administrativas y Gerenciales
</t>
  </si>
  <si>
    <t xml:space="preserve">$173 millones de ingresos por venta de eventos de formación en 2017
</t>
  </si>
  <si>
    <t>1.080 asistentes en eventos de formación en 2017</t>
  </si>
  <si>
    <t># Empresarios Formados</t>
  </si>
  <si>
    <t>Formación Especializada</t>
  </si>
  <si>
    <t>$466 millones de ingresos por venta de productos de formación especializada en 2017</t>
  </si>
  <si>
    <t>80% de las empresas manifiestan que la formación contribuyó a superar una barrera de crecimiento en 2017</t>
  </si>
  <si>
    <t>Empresarios satisfechos / Total empresarios capacitados</t>
  </si>
  <si>
    <t xml:space="preserve">Formación Virtual
</t>
  </si>
  <si>
    <t>2.500 personas formadas en 2017 ( Con Crecimiento de 20% frente a 2016)</t>
  </si>
  <si>
    <t>15% de incremento en visitantes únicos en 2017</t>
  </si>
  <si>
    <t>Visitantes únicos 2017 / Visitantes únicos 2016</t>
  </si>
  <si>
    <t>na</t>
  </si>
  <si>
    <t>Conferencias Gratuitas</t>
  </si>
  <si>
    <t xml:space="preserve">300 asistentes a conferencias de actualización en 2017
</t>
  </si>
  <si>
    <t>INTELIGENCIA DE MERCADOS</t>
  </si>
  <si>
    <t xml:space="preserve">Información confiable y disponible con para la toma de decisiones empresariales
</t>
  </si>
  <si>
    <t>$448 millones de ingresos por venta de información para la toma de decisiones en 2017</t>
  </si>
  <si>
    <t>1.500 Empresas depositan sus estados financieros en la CCC en 2017</t>
  </si>
  <si>
    <t># Empresas</t>
  </si>
  <si>
    <t xml:space="preserve">Herramientas de Certificación digital </t>
  </si>
  <si>
    <t>$552 millones de ingresos por venta de certificación digital en 2017 ( Certicámara)</t>
  </si>
  <si>
    <t>Productos y servicios</t>
  </si>
  <si>
    <t>1 nuevo Producto de Información desarrollado e implementado para facilitar el acceso a capital de las empresas (Proyecto Experian) en 2017</t>
  </si>
  <si>
    <t># Productos</t>
  </si>
  <si>
    <t>CCYA</t>
  </si>
  <si>
    <t xml:space="preserve">Conciliación </t>
  </si>
  <si>
    <t>10% de incremento en el uso de la Conciliación en 2017</t>
  </si>
  <si>
    <t>Uso Conciliación 2017 / Uso Conciliación 2016</t>
  </si>
  <si>
    <t xml:space="preserve">$ 281 millones de ingresos por servicios de  conciliación en 2017
</t>
  </si>
  <si>
    <t>98% de satisfacción de los usuarios de conciliación por mes en 2017</t>
  </si>
  <si>
    <t>60% de efectividad en el servicio de conciliación en 2017</t>
  </si>
  <si>
    <t>% Efectividad</t>
  </si>
  <si>
    <t>Arbitraje como mecanismo para que las partes deleguen en un tercero la solución de su conflicto</t>
  </si>
  <si>
    <t>10 entidades o empresas incluyen la cláusula compromisoria con nuestro Centro en 2017</t>
  </si>
  <si>
    <t># entidades o empresas incluyen la cláusula compromisoria con nuestro Centro</t>
  </si>
  <si>
    <t>$593 millones de ingresos por servicios de arbitraje en 2017</t>
  </si>
  <si>
    <t>98% de satisfacción de los usuarios de arbitraje por trimestre en 2017</t>
  </si>
  <si>
    <t>Procedimiento para la persona natural no comerciante para restablecer sus obligaciones crediticias</t>
  </si>
  <si>
    <t>5 procesos de negociación de deudas tramitados en 2017</t>
  </si>
  <si>
    <t># de procesos</t>
  </si>
  <si>
    <t xml:space="preserve">$18 millones de ingresos por procesos de insolvencia persona natural en 2017
</t>
  </si>
  <si>
    <t xml:space="preserve">Capacitación jurídica como forma de difundir los MASC </t>
  </si>
  <si>
    <t>10% de incremento anual de personas capacitadas en MASC en 2017</t>
  </si>
  <si>
    <t>Personas capacitadas 2017 / Personas Capacitadas 2016</t>
  </si>
  <si>
    <t>$323 millones de ingresos por capacitaciones jurídicas en 2017</t>
  </si>
  <si>
    <t xml:space="preserve">95% de los asistentes a capacitaciones jurídicas muy satisfechos en 2017
</t>
  </si>
  <si>
    <t>ECOSISTEMA PARA MICROS</t>
  </si>
  <si>
    <t>Investigación e Ideación</t>
  </si>
  <si>
    <t xml:space="preserve">1 propuesta de acompañamiento efectivo a la microempresa adoptada de las mejores prácticas mundiales en 2017
</t>
  </si>
  <si>
    <t># Estudios realizados / 1</t>
  </si>
  <si>
    <t>N/A</t>
  </si>
  <si>
    <t>2 estudios de caso basados en el modelo de formalización para el crecimiento en 2017</t>
  </si>
  <si>
    <t># Estudios de casos elaborados y difundidos / 2</t>
  </si>
  <si>
    <t>Fabrica de Intevención</t>
  </si>
  <si>
    <t xml:space="preserve">30% de empresarios atendidos en 2017 con un 10% de crecimiento en ventas con respecto a 2016
</t>
  </si>
  <si>
    <t># Emergentes con Crecimiento del 10% en ventas /#Empresarios intervenidos
#Emergentes intervenidos/30</t>
  </si>
  <si>
    <t xml:space="preserve">Diseño e implementación de línea base de entrada y salida para las empresas que sean intervenidas en 2017
</t>
  </si>
  <si>
    <t># Empresarios con linea base/ 300 Empresarios intervenidos en el 2017
# Empresarios con linea base y salida/300 Empresarios intervenidos en el 2017</t>
  </si>
  <si>
    <t xml:space="preserve">25% de los emprendedores acompañados ponen en marcha su idea de negocio en 2017
</t>
  </si>
  <si>
    <t># Planes de Negocio/100 Modelos de Negocio elaborados</t>
  </si>
  <si>
    <t>Más de 100 conexiones laborales entre los usuarios de nuestros programas y empleadores en 2017</t>
  </si>
  <si>
    <t># Personas vinculadas a procesos de contratación laboral/100.</t>
  </si>
  <si>
    <t>Observatorio de Transformación</t>
  </si>
  <si>
    <t>Diseñar y aplicar un protocolo de medición trasversal a todas las intervenciones en ejecución en 2017</t>
  </si>
  <si>
    <t>*Protocolo de medición diseñado
*Herramienta de medición de satisfacción diseñada
*Herramienta para identificacion de empresarios según Taxonomia creada</t>
  </si>
  <si>
    <t xml:space="preserve">Generar un reporte comparativo de las intervenciones en ejecución, que analiza el comportamiento de los beneficiaros según su taxonomía en 2017
</t>
  </si>
  <si>
    <t>1 Reporte Comparativo</t>
  </si>
  <si>
    <t>Articulación al ecosistema</t>
  </si>
  <si>
    <t>Creación de ruta de intervención para el microempresario de acuerdo a su necesidad en 2017</t>
  </si>
  <si>
    <t>* Inventario de actores del ecosistema consolidado.
* Ruta de intervención para el Microempresario.</t>
  </si>
  <si>
    <t>Plan de acción en ejecución de la mesa de formalización de la comisión regional de competitividad en 2017</t>
  </si>
  <si>
    <t>*Plan de Acción en ejecución de la mesa de formalización</t>
  </si>
  <si>
    <t>3 proyectos de la convocatoria Crecer entregados a satisfacción de la interventoría de los mismos en 2017</t>
  </si>
  <si>
    <t>*3 informes de interventoria.
*Resultado de la medicion final de linea base.
* informes de finales de los oferentes con resultados de productividad</t>
  </si>
  <si>
    <t>Centros Prospera operando en Aguablanca y Yumbo en 2017</t>
  </si>
  <si>
    <t># Centros Prospera operando / 2</t>
  </si>
  <si>
    <t>COMERCIAL</t>
  </si>
  <si>
    <t xml:space="preserve">Generación de Ingresos Propios </t>
  </si>
  <si>
    <t>$ 4.092 millones en facturación de productos útiles y pertinentes para el crecimiento de las empresas en 2017</t>
  </si>
  <si>
    <t>33% de lo cotizado se convierte en cierre de ventas en 2017</t>
  </si>
  <si>
    <t>#Cotizaciones que se convierten en cierre de ventas / # Total de Cotizaciones</t>
  </si>
  <si>
    <t>Identificar las cuentas claves de la USN en 2017</t>
  </si>
  <si>
    <t>Cuentas Platino Ingresos superiores a $15.000.000</t>
  </si>
  <si>
    <t>mercadeo promocional</t>
  </si>
  <si>
    <t>10% del público objetivo de las campañas se convierten en prospectos efectivos para los diferentes servicios y productos de la CCC en 2017</t>
  </si>
  <si>
    <t>DIRECCIÓN</t>
  </si>
  <si>
    <t>Institucional UEI</t>
  </si>
  <si>
    <t>Base con #asistentes de conferencias, formadas, o diagnosticadas, etc.</t>
  </si>
  <si>
    <t>3900 Asistentes a conferencias, eventos y/o seminarios gratuitos ofrecidos por la UEI en 2017</t>
  </si>
  <si>
    <t>Base con #asistentes
Documentos vinculantes (cartas de compromiso, contratos, convenios, acuerdos de confidencialidad)</t>
  </si>
  <si>
    <t>360 Emprendimientos o Empresas participan en programas de formación o acompañamiento o con herramientas de escalamiento o innovación ofrecidos por la UEI en 2017</t>
  </si>
  <si>
    <t>Contrato o convenio u otrosí firmado</t>
  </si>
  <si>
    <t xml:space="preserve">$1.236  millones Agenciados por la UEI en 2017 </t>
  </si>
  <si>
    <t>Contrato o convenio o carta de compromiso o carta de certificación u otrosí firmado</t>
  </si>
  <si>
    <t xml:space="preserve">$3.000 millones Movilizados por la UEI en 2017 </t>
  </si>
  <si>
    <t>CONSOLIDACIÓN DE ECOSISTEMA</t>
  </si>
  <si>
    <t>Generación de conocimiento</t>
  </si>
  <si>
    <t>#investigaciones con créditos para CCC</t>
  </si>
  <si>
    <t>La CCC es fuente/insumo de al menos 3 investigaciones desarrolladas por terceros en 2017</t>
  </si>
  <si>
    <t>#encuestas de seguimiento 2017 de (2) programas de 2015  y 2016</t>
  </si>
  <si>
    <t>Los programas clave de la UEI cuentan con encuesta de línea de base (2015) y encuesta de seguimiento (2017)</t>
  </si>
  <si>
    <t>Fortalecimiento de Actores y Entidades</t>
  </si>
  <si>
    <t>#mentores vinculados: con convenio o contrato o carta de intención o compromiso o acuerdo de intención o de confidencialidad</t>
  </si>
  <si>
    <t>60 altos ejecutivos empresariales de la Región son vinculados a la Red de mentores en 2017</t>
  </si>
  <si>
    <t xml:space="preserve">#entidades fortalecidas: 
Base de datos </t>
  </si>
  <si>
    <t xml:space="preserve">10 entidades son fortalecidas en sus capacidades de acompañamiento de emprendedores de alto impacto en 2017
</t>
  </si>
  <si>
    <t xml:space="preserve">1 Entidad fortalecida (RedDi) con recursos y acompañamiento. gremios y/o universidades en 2017 
</t>
  </si>
  <si>
    <t>Ruta construida y publicada</t>
  </si>
  <si>
    <t xml:space="preserve">1 Ruta de emprendimiento desarrollada en 2017
</t>
  </si>
  <si>
    <t>Financiamiento</t>
  </si>
  <si>
    <t>Documento o campaña o pieza de ruta de financiación</t>
  </si>
  <si>
    <t xml:space="preserve">1 Ruta de financiación desarrollada para orientar a los emprendimientos según su estado de desarrollo y necesidad de financiación en 2017
</t>
  </si>
  <si>
    <t>Documento o campaña o piezas con programa, Herramienta o modelo de financiamiento creada</t>
  </si>
  <si>
    <t xml:space="preserve">1 Programa, herramienta o modelo de Financiamiento creado en 2017
</t>
  </si>
  <si>
    <t>Base de datos con #inversionistas vinculados a una Red de ángeles</t>
  </si>
  <si>
    <t xml:space="preserve">5 Inversionistas de la región son acompañados en el proceso de vinculación a una Red de Ángeles Inversionistas en 2017
</t>
  </si>
  <si>
    <t>MENTALIDAD Y CULTURA</t>
  </si>
  <si>
    <t>Cultura de Impacto</t>
  </si>
  <si>
    <t>Factores 2017 / Factores 2016</t>
  </si>
  <si>
    <t xml:space="preserve">5% de mejora en los indicadores Institucionales de la encuesta de seguimiento de Mentalidad y Cultura en 2017 con respecto a 2016
</t>
  </si>
  <si>
    <t>Número de boletines y noticias emitidas</t>
  </si>
  <si>
    <t xml:space="preserve"> 5% de aumento en la participación del Free Press de la CCC obtenido de la visibilización de los diferentes programas, eventos y especiales de emprendimiento e innovacón, comparado cno el año 2016
</t>
  </si>
  <si>
    <t>Un proyecto desarrollado</t>
  </si>
  <si>
    <t xml:space="preserve">1 proyecto de transmedia que sirva para posicionar el emprendimiento extraordinario en la Región en 2017
</t>
  </si>
  <si>
    <t xml:space="preserve">#impactos reportados en redes sociales </t>
  </si>
  <si>
    <t xml:space="preserve">500.000 impactos o visualizaciones del proyecto transmedia de emprendimiento extraordinario en 2017
</t>
  </si>
  <si>
    <t>Mentalidad e Inspiración</t>
  </si>
  <si>
    <t># espacios realizados y fotos</t>
  </si>
  <si>
    <t>13 espacios propios de encuentro generados en 2017</t>
  </si>
  <si>
    <t>#actores: base de datos o boletos de avión o misión gestionada</t>
  </si>
  <si>
    <t xml:space="preserve">Al menos 10 actores del ecosistema (empresarios, emprendedores, inversionistas, aliados entre otros) vinculados en las misiones en 2017
</t>
  </si>
  <si>
    <t>Documento vinculante o email o carta o comprobante</t>
  </si>
  <si>
    <t xml:space="preserve">Al menos 50% de cofinanciación obtenida en una misión en 2017
</t>
  </si>
  <si>
    <t>HERRAMIENTAS PARA DETONAR</t>
  </si>
  <si>
    <t>Ideación</t>
  </si>
  <si>
    <t>#emprendimientos formalizados en 2017/#emprendimientos no formalizados en 2016</t>
  </si>
  <si>
    <t xml:space="preserve"> 5% de los emprendimientos no formalizados en 2016, se formalizan y/o renuevan su matricula en 2017</t>
  </si>
  <si>
    <t>#Emprendedores con modelo de negocio escalable / #emprendedores beneficiados</t>
  </si>
  <si>
    <t>15% de los emprendedores beneficiados estructuran modelos de negocios escalables y/o prototipos en 2017</t>
  </si>
  <si>
    <t>#Emprendedores que accede a capital semilla / #emprendedores con modelo de negocio escalable</t>
  </si>
  <si>
    <t xml:space="preserve">10% de los emprendedores que cuenta con modelos de negocios escalables y/o prototipos accede a recursos de capital semilla en 2017 
</t>
  </si>
  <si>
    <t>Informe con medición: Ingresos operacionales beneficiados &gt; ingresos no beneficiados</t>
  </si>
  <si>
    <t xml:space="preserve">Ingresos operacionales de empresas beneficiadas por los programas de la CCC crecen en 2016 a tasas superiores a las empresas no beneficiadas
</t>
  </si>
  <si>
    <t>Aceleración</t>
  </si>
  <si>
    <t>Informe con medición</t>
  </si>
  <si>
    <t>Encuesta y medición</t>
  </si>
  <si>
    <t>90% de empresas encuestadas perciben mejora significativa en áreas estratégicas en 2016 (base 2015)</t>
  </si>
  <si>
    <t>Base con #herramientas entregadas</t>
  </si>
  <si>
    <t>100 herramientas en financiamiento inteligente son entregadas a emprendedores en crecimiento (aplica también para empresas no beneficiadas) en 2017</t>
  </si>
  <si>
    <t>Expansión</t>
  </si>
  <si>
    <t>$ Aporte de las empresas grandes y medianas / $ valor total del programa: Documento vinculante.</t>
  </si>
  <si>
    <t>50% de cofinanciación del programa por parte de las medianas y grandes empresas y/o otras entidades en 2017</t>
  </si>
  <si>
    <t>Innovación</t>
  </si>
  <si>
    <t>Base con #patentes identificadas</t>
  </si>
  <si>
    <t>30 patentes de invención o modelos de utilidad identificados en 2017</t>
  </si>
  <si>
    <t xml:space="preserve">% Cumplimiento </t>
  </si>
  <si>
    <t>CAPITAL HUMANO PARA EL CRECIMIENTO</t>
  </si>
  <si>
    <t>Modelos pedagógicos</t>
  </si>
  <si>
    <t>20.000 estudiantes de IEO con competencias fortalecidas en matemáticas, ciencias naturales y lenguaje en 2017</t>
  </si>
  <si>
    <t># de estudiantes beneficiados</t>
  </si>
  <si>
    <t>700 docentes de IEO con competencias fortalecidas para el mejoramiento de sus prácticas de aula en matemáticas, ciencias naturales y lenguaje en 2017</t>
  </si>
  <si>
    <t># de docentes beneficiados</t>
  </si>
  <si>
    <t>1 foro por la calidad educativa en 2017</t>
  </si>
  <si>
    <t>3.000 estudiantes con capacidades fortalecidas, encaminadas al desarrollo de mentalidad de emprendimiento e innovación en 2017</t>
  </si>
  <si>
    <t>% de estudiantes ubicados entre niveles Mínimo y Satisfactorio en  pruebas Saber matemáticas</t>
  </si>
  <si>
    <t>20 docentes con capacidades desarrolladas, encaminadas a fortalecer prácticas de aula en mentalidad y cultura para el emprendimiento y la innovación en 2017</t>
  </si>
  <si>
    <t># Docentes</t>
  </si>
  <si>
    <t>800 estudiantes con competencias y habilidades emprendedoras desarrolladas para la creación de proyectos de innovación en 2017</t>
  </si>
  <si>
    <t>#Estudiantes capacitados con competencias y habilidades</t>
  </si>
  <si>
    <t>Bilingüismo</t>
  </si>
  <si>
    <t>500 docentes con competencias en bilingüismo</t>
  </si>
  <si>
    <t># de estudiantes certificados</t>
  </si>
  <si>
    <t># de docentes certificados</t>
  </si>
  <si>
    <t>BLOQUE REGIONAL</t>
  </si>
  <si>
    <t>Infraestructura</t>
  </si>
  <si>
    <t>Recursos movilizados por COP 108.000 millones para proyectos de activos urbanos  en 2018</t>
  </si>
  <si>
    <t>COP recursos movilizados</t>
  </si>
  <si>
    <t>CALIDAD DE VIDA</t>
  </si>
  <si>
    <t>Proveer Información al ciudadano</t>
  </si>
  <si>
    <t xml:space="preserve">1 Informe completo con todos los temas que dan cuenta de la calidad de vida (ICV 2017) realizado en 2017
</t>
  </si>
  <si>
    <t>Proveer Información a la administración Pública</t>
  </si>
  <si>
    <t>1 Informe y presentación con los resultados de la Encuesta  de Percepción Ciudadana 2017</t>
  </si>
  <si>
    <t>Facilitar la participación ciudadana</t>
  </si>
  <si>
    <t>2 Foros con expertos nacionales en temas de relevancia para la ciudad realizados en 2017</t>
  </si>
  <si>
    <t>2 Talleres de participación ciudadana realizados en 2017</t>
  </si>
  <si>
    <t># Talleres de Participación</t>
  </si>
  <si>
    <t>Aportes programas Regionales ( viene de UEC )</t>
  </si>
  <si>
    <t xml:space="preserve">CCC realiza aportes en efectivo al Programa de Cali Cómo Vamos en 2017 </t>
  </si>
  <si>
    <t>Valor de portes en efectivo</t>
  </si>
  <si>
    <t>NI</t>
  </si>
  <si>
    <t xml:space="preserve">CCC participa permanente en el Comité Técnico del Programa Cali Cómo Vamos en 2017 </t>
  </si>
  <si>
    <t xml:space="preserve">CCC participa permanente en el Comité Técnico del Programa Yumbo Cómo Vamos en 2017 </t>
  </si>
  <si>
    <t xml:space="preserve">CCC realiza aportes en efectivo al Programa de Yumbo Cómo Vamos en 2017 </t>
  </si>
  <si>
    <t>50 Informes de los programas Cali como Vamos realizados en 2017</t>
  </si>
  <si>
    <t xml:space="preserve"># Informes </t>
  </si>
  <si>
    <t>GESTIÓN DE RIESGOS</t>
  </si>
  <si>
    <t>Sistema de Gestión de Riegos (SGR)</t>
  </si>
  <si>
    <t xml:space="preserve">4 Mapas de riesgos actualizados en 2017
</t>
  </si>
  <si>
    <t xml:space="preserve"> No mapas de riesgos actualizados / 4</t>
  </si>
  <si>
    <t xml:space="preserve">100% de los riesgos inadmisibles e importantes priorizados son gestionados a nivel inferior de criticidad en 2017
</t>
  </si>
  <si>
    <t>No riesgos inadmisibles e importantes gestionados / No riesgos nadmisibles e importantes priorizados</t>
  </si>
  <si>
    <t>CONTINUIDAD DE NEGOCIO</t>
  </si>
  <si>
    <t xml:space="preserve">Plan de Continuidad de Negocio (BCM)
</t>
  </si>
  <si>
    <t xml:space="preserve">1 prueba técnica realizada al plan de continuidad de negocio en 2017
</t>
  </si>
  <si>
    <t>Prueba tecnica realizada / 1</t>
  </si>
  <si>
    <t xml:space="preserve">1 prueba funcional realizada al plan de continuidad de negocio en 2017
</t>
  </si>
  <si>
    <t>Prueba  funcional  realizada / 1</t>
  </si>
  <si>
    <t xml:space="preserve">Actualización del Plan de Continuidad de Negocio BCP en 2017
</t>
  </si>
  <si>
    <t>Plan de continuidad actualizado / 1</t>
  </si>
  <si>
    <t>FORTALECIMIENTO DEL AMBIENTE DE CONTROL</t>
  </si>
  <si>
    <t xml:space="preserve">Fortalecimiento del ambiente de control
</t>
  </si>
  <si>
    <r>
      <t>Línea ética</t>
    </r>
    <r>
      <rPr>
        <sz val="14"/>
        <rFont val="AmpleSoft-Regular"/>
        <family val="3"/>
      </rPr>
      <t xml:space="preserve"> diseñada</t>
    </r>
    <r>
      <rPr>
        <sz val="14"/>
        <color rgb="FF000000"/>
        <rFont val="AmpleSoft-Regular"/>
        <family val="3"/>
      </rPr>
      <t xml:space="preserve"> en 2017
</t>
    </r>
  </si>
  <si>
    <t>Linea etica implementada / 1</t>
  </si>
  <si>
    <t xml:space="preserve">Capacitación en temas de lavado de activos y financiación del terrorismo en procesos y cargo críticos de la entidad realizada en 2017
</t>
  </si>
  <si>
    <t>Capactitación en lavado de activos /1</t>
  </si>
  <si>
    <t xml:space="preserve">Matriz de riesgo diseñada sobre lavado de activos y financiación del terrorismo en 2017
</t>
  </si>
  <si>
    <t>Matriz de riesgos diseñanda /  1</t>
  </si>
  <si>
    <t>SISTEMA DE GESTIÓN DE SEGURIDAD DE LA INFORMACIÓN</t>
  </si>
  <si>
    <t xml:space="preserve">Sistema de Gestión de Seguridad de la Información (SGSI) 
</t>
  </si>
  <si>
    <t>100% de los riesgos de seguridad de la información inaceptable e importantes priorizados son gestionados a nivel inferior de criticidad en 2017</t>
  </si>
  <si>
    <t>No riesgos  de seguridad de la información inadmisibles e importantes gestionados / No riesgos nadmisibles e importantes priorizados</t>
  </si>
  <si>
    <t xml:space="preserve">1 prueba de ethical hacking realizadas a procesos críticos en 2017 
</t>
  </si>
  <si>
    <t>Pruebas de ethical hacking  /  2</t>
  </si>
  <si>
    <t xml:space="preserve">Estrategia de comunicación y sensibilización definida e implementada en 2017
</t>
  </si>
  <si>
    <t>Estrategia de comunicación y sensibilización definida e implementada  / 1</t>
  </si>
  <si>
    <t xml:space="preserve">2 controles tecnológicos para mitigar riesgos de seguridad de la información implementados en 2017 
</t>
  </si>
  <si>
    <t xml:space="preserve">Controles tecnológicos para mitigar riesgos de seguridad de la información implementados / 2 
</t>
  </si>
  <si>
    <t xml:space="preserve">1 auditoria de repositorio de imágenes de registro en docunet realizada en 2017
</t>
  </si>
  <si>
    <t>Auditoria realizada / 1</t>
  </si>
  <si>
    <t>UNIDAD ECONÓMICA Y DE PLANEACIÓN</t>
  </si>
  <si>
    <t>CENTRO DE COSTOS</t>
  </si>
  <si>
    <t>IV
trimestre</t>
  </si>
  <si>
    <t>INSTITUCIONAL</t>
  </si>
  <si>
    <r>
      <t xml:space="preserve">Informes económicos, de competitividad empresarial y regional
</t>
    </r>
    <r>
      <rPr>
        <b/>
        <sz val="14"/>
        <rFont val="Verdana"/>
        <family val="2"/>
      </rPr>
      <t>601010</t>
    </r>
  </si>
  <si>
    <t>Informes económicos, de competitividad empresarial y regional</t>
  </si>
  <si>
    <t>66 Informes publicados en los portales web correspondientes a  cada área y entregados vía email al publico objetivo en 2017</t>
  </si>
  <si>
    <t>Al menos 70% de los Informes Económicos son divulgados por medios regionales en 2017</t>
  </si>
  <si>
    <t>Al menos 20% de los Informes Económicos son divulgados por medios nacionales  en 2017</t>
  </si>
  <si>
    <t> ESTUDIOS ECONÓMICOS</t>
  </si>
  <si>
    <r>
      <t xml:space="preserve">Plataforma de información
</t>
    </r>
    <r>
      <rPr>
        <b/>
        <sz val="14"/>
        <color rgb="FF000000"/>
        <rFont val="Verdana"/>
        <family val="2"/>
      </rPr>
      <t>602020</t>
    </r>
    <r>
      <rPr>
        <sz val="14"/>
        <color rgb="FF000000"/>
        <rFont val="Verdana"/>
        <family val="2"/>
      </rPr>
      <t xml:space="preserve">
 </t>
    </r>
  </si>
  <si>
    <t>Plataforma de información y análisis relevante para la toma de decisiones de los empresarios de la Región</t>
  </si>
  <si>
    <t>1 Especial Revista Acción realizado en 2017</t>
  </si>
  <si>
    <t>1 Especial ranking 700 + de El País realizado en 2017</t>
  </si>
  <si>
    <t xml:space="preserve">$4 millones de ingresos por venta de libros en 2017
</t>
  </si>
  <si>
    <t xml:space="preserve">
602010
</t>
  </si>
  <si>
    <t>Análisis del entorno económico</t>
  </si>
  <si>
    <t xml:space="preserve">10 Presentaciones sobre entorno macroeconómico y coyuntura regional realizadas a empresarios, gremios y/o universidades en 2017_x000D_
</t>
  </si>
  <si>
    <t>5 Presentaciones sobre entorno macroeconómico y coyuntura regional en foros organizados o coorganizados por la CCC en 2017</t>
  </si>
  <si>
    <t xml:space="preserve">1  Publicación del libro «25 años de apertura económica en el Valle  del Cauca» en 2017_x000D_
</t>
  </si>
  <si>
    <t xml:space="preserve">5 Tableros económicos realizados en 2017_x000D_
</t>
  </si>
  <si>
    <t xml:space="preserve">2 Investigaciones aplicadas (borradores empresariales) en 2017_x000D_
</t>
  </si>
  <si>
    <t xml:space="preserve">2 Encuestas Ritmo Empresarial aplicadas en 2017_x000D_
</t>
  </si>
  <si>
    <t>PLATAFORMA CLUSTER</t>
  </si>
  <si>
    <t>Análisis competitivo para las 6 Dínamicas empresariales</t>
  </si>
  <si>
    <t>$612 millones en ingresos generados por venta de Informes sobre mercados y tendencias empresariales (4 Reportes Especializados + 2 Boletines de Vigilancia Tecnológica por Iniciativa Cluster) en 2017</t>
  </si>
  <si>
    <t>Gestión de las iniciaivas Cluster</t>
  </si>
  <si>
    <t>6 Iniciativas Cluster con mesas de trabajo en funcionamiento en 2017</t>
  </si>
  <si>
    <t>6 Agendas de proyectos y financiación definidas para las Iniciativas Cluster en 2017</t>
  </si>
  <si>
    <t>6 Iniciativas Cluster con estructuras de gobernanza definidas en 2017_x000D_</t>
  </si>
  <si>
    <t xml:space="preserve">
604040</t>
  </si>
  <si>
    <t>Implementación Planes de Acción</t>
  </si>
  <si>
    <t>Al menos 50% de las líneas de acción definidas en los planes de acción de las Iniciativas Cluster estructuradas y en ejecución en 2017</t>
  </si>
  <si>
    <t>Bi-oN, Primer Congreso Nacional de Bioenergía realizado en 2017</t>
  </si>
  <si>
    <t>$193 millones generados a través de suscripción de las empresas de las Iniciativas Cluster en 6 Seminarios de formación especializados en 2017</t>
  </si>
  <si>
    <t>2 proyectos Reto Cluster en ejecución en 2017</t>
  </si>
  <si>
    <t>2 Diagnósticos de brechas de capital humano (SM + BCP) realizados en 2017</t>
  </si>
  <si>
    <t>75 Empresarios informados ( cursos , talleres, seminarios) sobre oportunidades comerciales naciolanes e internacionales en 2017</t>
  </si>
  <si>
    <t>COMPETITIVIDAD REGIONAL (CRC)</t>
  </si>
  <si>
    <t>Narrativa de competitividad
605010</t>
  </si>
  <si>
    <t>Despliegue de la narrativa de competitividad</t>
  </si>
  <si>
    <t>4 Informes de actualización de la Narrativa Estratégica de Competitividad del Valle del Cauca realizados en 2017</t>
  </si>
  <si>
    <t>2 Proyectos en ejecución relacionados con las fortalezas identificadas en la Narrativa (Un Valle de Gente Creativa y Un Valle de Bionegocios) en 2017</t>
  </si>
  <si>
    <t>3 Foros sobre las fortalezas de la Narrativa Estratégica de Competitividad del Valle del Cauca en 2017</t>
  </si>
  <si>
    <t>Ecosistema de competitividad
605020</t>
  </si>
  <si>
    <t xml:space="preserve">Fortalecimiento del Ecosistema Regional  de Competitividad_x000D_
_x000D_
</t>
  </si>
  <si>
    <t>8 Presentaciones a empresarios, universidades e instituciones sobre competitividad regional (2 en cada subregión) en 2017</t>
  </si>
  <si>
    <t>3 Mesas de trabajo de la CRC con Plan de Acción definido y en ejecución (conectividad y logística, desarrollo productivo (clusters y cadenas) y capital humano para el desarrollo productivo (medición de brechas) en 2017</t>
  </si>
  <si>
    <t>100% de los conceptos solicitados a la CRC en el marco del Sistema General de Regalías (SGR) sobre proyectos relacionados con la competitividad del Departamento atendidos (2016 = 5) en 2017</t>
  </si>
  <si>
    <t>% Cumplimiento ANUAL</t>
  </si>
  <si>
    <t>ASUNTOS LEGALES</t>
  </si>
  <si>
    <r>
      <t xml:space="preserve">Contratación
</t>
    </r>
    <r>
      <rPr>
        <b/>
        <sz val="14"/>
        <rFont val="Verdana"/>
        <family val="2"/>
      </rPr>
      <t>40300050</t>
    </r>
    <r>
      <rPr>
        <sz val="14"/>
        <rFont val="Verdana"/>
        <family val="2"/>
      </rPr>
      <t xml:space="preserve">
</t>
    </r>
    <r>
      <rPr>
        <b/>
        <sz val="12"/>
        <color rgb="FFFF0000"/>
        <rFont val="Verdana"/>
        <family val="2"/>
      </rPr>
      <t/>
    </r>
  </si>
  <si>
    <t>Proceso de contratación</t>
  </si>
  <si>
    <t>Software de contratación Orión mejorado y mas automatizado (mejoras + licencia soporte)  en 2017</t>
  </si>
  <si>
    <t xml:space="preserve">95% de cumplimiento de los tiempos de respuesta para documentos contractuales </t>
  </si>
  <si>
    <r>
      <t xml:space="preserve">Actividades corporativas desarrolladas de conformidad con la normatividad
</t>
    </r>
    <r>
      <rPr>
        <b/>
        <sz val="14"/>
        <color rgb="FF000000"/>
        <rFont val="Verdana"/>
        <family val="2"/>
      </rPr>
      <t>005040</t>
    </r>
  </si>
  <si>
    <t>Actividades corporativas desarrolladas de conformidad con la normatividad</t>
  </si>
  <si>
    <t>Sensibilización de colaboradores involucrados en el proceso de contratación sobre la naturaleza jurídica, proceso de contratación, y los aspectos jurídicos de mayor relevancia para el desarrollo de sus funciones en 2017</t>
  </si>
  <si>
    <t>Optimización de los procedimientos para el cumplimiento de los tiempos de respuesta para documentos contractuales en 2017</t>
  </si>
  <si>
    <t>Eventuales conceptos de ente de control desfavorables sobre cumplimiento de normatividad pertinentes en 2017</t>
  </si>
  <si>
    <t xml:space="preserve">90% de Cumplimiento en los tiempos de respuesta para conceptos </t>
  </si>
  <si>
    <t>COMUNICACIÓN CORPORATIVA</t>
  </si>
  <si>
    <r>
      <t xml:space="preserve">Comunicación Institucional
</t>
    </r>
    <r>
      <rPr>
        <b/>
        <sz val="14"/>
        <color rgb="FF000000"/>
        <rFont val="Verdana"/>
        <family val="2"/>
      </rPr>
      <t>002010 y 002020</t>
    </r>
  </si>
  <si>
    <t>Comunicación Institucional</t>
  </si>
  <si>
    <t>70% de las noticias publicadas están alineadas a los mensajes clave de la CCC. Fuente: Prensanet</t>
  </si>
  <si>
    <r>
      <t xml:space="preserve">Comunicación para el mercadeo
</t>
    </r>
    <r>
      <rPr>
        <b/>
        <sz val="14"/>
        <color rgb="FF000000"/>
        <rFont val="Verdana"/>
        <family val="2"/>
      </rPr>
      <t>002030</t>
    </r>
    <r>
      <rPr>
        <sz val="14"/>
        <color rgb="FF000000"/>
        <rFont val="Verdana"/>
        <family val="2"/>
      </rPr>
      <t xml:space="preserve">
</t>
    </r>
  </si>
  <si>
    <t>Crecimiento en facebook de 9% en la tasa de interacción vs. 2016</t>
  </si>
  <si>
    <t>Crecimiento en twiteer de 19% en la tasa de interacción vs. 2016</t>
  </si>
  <si>
    <t xml:space="preserve">Índice igual o superior a 95% en cumplimiento a los tiempso establecidos con las áreas </t>
  </si>
  <si>
    <r>
      <t xml:space="preserve">Comunicación Interna
</t>
    </r>
    <r>
      <rPr>
        <b/>
        <sz val="14"/>
        <color rgb="FF000000"/>
        <rFont val="Verdana"/>
        <family val="2"/>
      </rPr>
      <t>002040</t>
    </r>
  </si>
  <si>
    <t>índice de calidad de comunicación interna igual o superior a 80 puntos sobre 100</t>
  </si>
  <si>
    <t>UNIDAD DE GESTIÓN INTEGRAL</t>
  </si>
  <si>
    <t>TECNOLOGIA Y PROCESOS</t>
  </si>
  <si>
    <r>
      <t xml:space="preserve">
</t>
    </r>
    <r>
      <rPr>
        <b/>
        <sz val="14"/>
        <rFont val="Verdana"/>
        <family val="2"/>
      </rPr>
      <t>403040</t>
    </r>
  </si>
  <si>
    <t xml:space="preserve">Virtualización Servicios para Clientes
</t>
  </si>
  <si>
    <t xml:space="preserve">100% Plan de virtualización de servicios para clientes en 2017
</t>
  </si>
  <si>
    <t xml:space="preserve">100% del plan de fortalecimiento de la infraestructura tecnológica implementado en 2017
</t>
  </si>
  <si>
    <t xml:space="preserve">Automatización de Procesos  Internos
</t>
  </si>
  <si>
    <t xml:space="preserve">100% del plan de fortalecimiento de la infraestructura técnica implementado en 2017
</t>
  </si>
  <si>
    <r>
      <t xml:space="preserve">
</t>
    </r>
    <r>
      <rPr>
        <b/>
        <sz val="14"/>
        <rFont val="Verdana"/>
        <family val="2"/>
      </rPr>
      <t>403050</t>
    </r>
  </si>
  <si>
    <t xml:space="preserve">Gestión Documental
</t>
  </si>
  <si>
    <t xml:space="preserve">100% del Plan de gestión documental implementado en 2017
</t>
  </si>
  <si>
    <t>GESTIÓN HUMANA</t>
  </si>
  <si>
    <r>
      <t xml:space="preserve">
</t>
    </r>
    <r>
      <rPr>
        <b/>
        <sz val="14"/>
        <color rgb="FF000000"/>
        <rFont val="Verdana"/>
        <family val="2"/>
      </rPr>
      <t>402030</t>
    </r>
  </si>
  <si>
    <t xml:space="preserve">Modelo de competencias </t>
  </si>
  <si>
    <t xml:space="preserve">1 Programa completo desarrollado para mejoramiento de competencias corporativas y especificas en el grupo "Nuevos Jefes" apoyando procesos del ser y el hacer en 2017
</t>
  </si>
  <si>
    <t xml:space="preserve">Desarrollo de coaching de carácter individual para 30 "Nuevos Jefes" en 2017
</t>
  </si>
  <si>
    <t>SI</t>
  </si>
  <si>
    <t>1 programa completo para mejoramiento de competencias corporativas y especificas en el grupo gerencial de la CCC para apoyar procesos de sucesión en 2017</t>
  </si>
  <si>
    <t xml:space="preserve">Desarrollo de coaching de carácter individual para los Gerentes en 2017
</t>
  </si>
  <si>
    <t xml:space="preserve">2 Programas de Mejoramiento de competencias corporativas en cargos soporte y administrativos en 2017
</t>
  </si>
  <si>
    <r>
      <t xml:space="preserve">
</t>
    </r>
    <r>
      <rPr>
        <b/>
        <sz val="14"/>
        <color rgb="FF000000"/>
        <rFont val="Verdana"/>
        <family val="2"/>
      </rPr>
      <t>402040</t>
    </r>
  </si>
  <si>
    <t>Evaluación de desempeño por competencias</t>
  </si>
  <si>
    <t>Evaluación de desempeño para el 100% de los cargos realizada en 2017</t>
  </si>
  <si>
    <r>
      <t xml:space="preserve">
</t>
    </r>
    <r>
      <rPr>
        <b/>
        <sz val="14"/>
        <color rgb="FF000000"/>
        <rFont val="Verdana"/>
        <family val="2"/>
      </rPr>
      <t>402050</t>
    </r>
  </si>
  <si>
    <t>Cultura de trabajo</t>
  </si>
  <si>
    <t>Plan de trabajo de Cultura Deseada implementado en 2017</t>
  </si>
  <si>
    <r>
      <t xml:space="preserve">
</t>
    </r>
    <r>
      <rPr>
        <b/>
        <sz val="14"/>
        <color rgb="FF000000"/>
        <rFont val="Verdana"/>
        <family val="2"/>
      </rPr>
      <t>402060</t>
    </r>
  </si>
  <si>
    <t>Coaching y liderazgo colectivo</t>
  </si>
  <si>
    <t>1 actividad de trabajo en equipo para el grupo directivo para reforzar competencias corporativas y específicas realizada en 2017</t>
  </si>
  <si>
    <t>Desarrollo de coaching de carácter individual para 5 directivos de la CCC para mejoramiento de competencias en 2017</t>
  </si>
  <si>
    <r>
      <t xml:space="preserve">
</t>
    </r>
    <r>
      <rPr>
        <b/>
        <sz val="14"/>
        <color rgb="FF000000"/>
        <rFont val="Verdana"/>
        <family val="2"/>
      </rPr>
      <t>402070</t>
    </r>
  </si>
  <si>
    <t xml:space="preserve">
Programas calidad de Vida</t>
  </si>
  <si>
    <t>Plan de trabajo diseñado con la Caja de Compensación implementado en 2017</t>
  </si>
  <si>
    <t>Mejoras implementadas de acuerdo a los resultados de la encuesta de riesgo psicosocial aplicada en 2016</t>
  </si>
  <si>
    <t>Plan de trabajo diseñado en los comités de convivencia y  salud ocupacional implementado en 2017</t>
  </si>
  <si>
    <t>FINANCIERO</t>
  </si>
  <si>
    <r>
      <t xml:space="preserve">Invest Pacific
</t>
    </r>
    <r>
      <rPr>
        <b/>
        <sz val="14"/>
        <color rgb="FF000000"/>
        <rFont val="Verdana"/>
        <family val="2"/>
      </rPr>
      <t>401010</t>
    </r>
  </si>
  <si>
    <t>Invest Pacific</t>
  </si>
  <si>
    <t xml:space="preserve">100% de aporte a Invest Pacific en dinero y especie realizado según cronograma en 2017
</t>
  </si>
  <si>
    <t>Cali Valle Bureau</t>
  </si>
  <si>
    <t xml:space="preserve">100% de aporte al Bureau realizado de acuerdo con el presupuesto en 2017
</t>
  </si>
  <si>
    <r>
      <t xml:space="preserve">Asocámaras
</t>
    </r>
    <r>
      <rPr>
        <b/>
        <sz val="14"/>
        <color rgb="FF000000"/>
        <rFont val="Verdana"/>
        <family val="2"/>
      </rPr>
      <t>401030</t>
    </r>
  </si>
  <si>
    <t>Asocámaras</t>
  </si>
  <si>
    <t xml:space="preserve">100% de aporte a Asocámaras realizado de acuerdo con el presupuesto en 2017
</t>
  </si>
  <si>
    <r>
      <t xml:space="preserve">Centro de Eventos Valle del Pacífico
</t>
    </r>
    <r>
      <rPr>
        <b/>
        <sz val="14"/>
        <color rgb="FF000000"/>
        <rFont val="Verdana"/>
        <family val="2"/>
      </rPr>
      <t>401020</t>
    </r>
  </si>
  <si>
    <t>Centro de Eventos Valle del Pacífico</t>
  </si>
  <si>
    <t xml:space="preserve">Capitalización en el CEVP realizada de acuerdo con el presupuesto en 2017
</t>
  </si>
  <si>
    <r>
      <t xml:space="preserve">Confecámaras 
</t>
    </r>
    <r>
      <rPr>
        <b/>
        <sz val="14"/>
        <color rgb="FF000000"/>
        <rFont val="Verdana"/>
        <family val="2"/>
      </rPr>
      <t>401040</t>
    </r>
  </si>
  <si>
    <t>Confecámaras</t>
  </si>
  <si>
    <t xml:space="preserve">100% de aporte a Confecámaras realizado de acuerdo con el presupuesto en 2017
</t>
  </si>
  <si>
    <t>SERVICIOS ADMINISTRATIVOS</t>
  </si>
  <si>
    <t>Programa de Renovación de Activos</t>
  </si>
  <si>
    <t>Plan de inversión del Proyecto de remodelación sede yumbo ejecutado en 2017</t>
  </si>
  <si>
    <t>100% del plan de renovación de activos  implementado para mejorar la prestación del servicio en 2017</t>
  </si>
  <si>
    <t>PLANEACIÓN CORPORATIVA</t>
  </si>
  <si>
    <r>
      <t xml:space="preserve">Planeación Corporativa
 </t>
    </r>
    <r>
      <rPr>
        <sz val="14"/>
        <color rgb="FF000000"/>
        <rFont val="AmpleSoft-Regular"/>
        <family val="3"/>
      </rPr>
      <t xml:space="preserve">
</t>
    </r>
  </si>
  <si>
    <t>4 Informes trimestrales de seguimiento al Plan de Acción de las Unidades Competitivas y Corporativas de la CCC en 2017</t>
  </si>
  <si>
    <t>Plan de Acción 2018 de la CCC realizado en 2017</t>
  </si>
  <si>
    <t>8  Presentaciones sobre  temas y/o actividades relacionados con la gestión de la CCC realizados en 2017</t>
  </si>
  <si>
    <t>Comunicación y difusión del seguimiento al Plan de Acción a todas las unidades de la CCC en 2017</t>
  </si>
  <si>
    <t>6000 viitantes realizan conversión en el sitio web al cierre de 2017</t>
  </si>
  <si>
    <t>Comunicación para el mercadeo - (antes: Estrategia de posicionamiento nacional)</t>
  </si>
  <si>
    <t>Comunicación Interna  (Antes: canales de comunicación estratégicos)</t>
  </si>
  <si>
    <t xml:space="preserve">Incremento de 10% en indicadores de impacto ventas en 2016 </t>
  </si>
  <si>
    <t xml:space="preserve">Ingresos totales de Operaciones de Registros Públicos: 6,97% crecimiento en 2017 frente a 2016 </t>
  </si>
  <si>
    <t xml:space="preserve">4 Proyectos especiales estructurados: Centro de Innovación de Proteína Blanca + Reto Cluster 2.0 + Mapa de Capacidades Excelencia Clínica + Bioplásticos
en 2017 </t>
  </si>
  <si>
    <t>90% de satisfacción del cliente interno en 2017  (indicador que antes era de USG)</t>
  </si>
  <si>
    <t>UNIDAD ASEGURAMIENTO CORPORATIVO</t>
  </si>
  <si>
    <t>UNIDAD ENTORNO EMPRESARIAL</t>
  </si>
  <si>
    <t>UNIDAD EMPRENDIMIENTO E INNOVACIÓN</t>
  </si>
  <si>
    <t>UNIDAD SERVICIO PARA LOS NEGOCIOS</t>
  </si>
  <si>
    <t xml:space="preserve">INDICADORES </t>
  </si>
  <si>
    <t>INDICADORES</t>
  </si>
  <si>
    <t>43 conexiones laborales establecidas en 2017</t>
  </si>
  <si>
    <t>UNIDAD REGISTRO Y REDES EMPRESARIALES</t>
  </si>
  <si>
    <t>CENTRO DE CONCILIACIÓN Y ARBITRAJE</t>
  </si>
  <si>
    <t>UNIDAD 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</si>
</sst>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_);[Red]\(&quot;$&quot;\ 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#,##0.0"/>
    <numFmt numFmtId="168" formatCode="_(&quot;$&quot;\ * #,##0_);_(&quot;$&quot;\ * \(#,##0\);_(&quot;$&quot;\ * &quot;-&quot;??_);_(@_)"/>
    <numFmt numFmtId="169" formatCode="_(* #,##0.000_);_(* \(#,##0.000\);_(* &quot;-&quot;??_);_(@_)"/>
    <numFmt numFmtId="170" formatCode="0.0000"/>
    <numFmt numFmtId="171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Verdana"/>
      <family val="2"/>
    </font>
    <font>
      <sz val="14"/>
      <color theme="1"/>
      <name val="Verdana"/>
      <family val="2"/>
    </font>
    <font>
      <sz val="14"/>
      <color rgb="FF000000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rgb="FF000000"/>
      <name val="Verdana"/>
      <family val="2"/>
    </font>
    <font>
      <sz val="18"/>
      <color rgb="FF000000"/>
      <name val="Verdana"/>
      <family val="2"/>
    </font>
    <font>
      <b/>
      <sz val="14"/>
      <color theme="0"/>
      <name val="Verdana"/>
      <family val="2"/>
    </font>
    <font>
      <sz val="14"/>
      <color rgb="FF000000"/>
      <name val="AmpleSoft-Regular"/>
      <family val="3"/>
    </font>
    <font>
      <sz val="14"/>
      <name val="AmpleSoft-Regular"/>
      <family val="3"/>
    </font>
    <font>
      <sz val="14"/>
      <color theme="1"/>
      <name val="AmpleSoft-Regular"/>
      <family val="3"/>
    </font>
    <font>
      <sz val="14"/>
      <color rgb="FFFF0000"/>
      <name val="AmpleSoft-Regular"/>
      <family val="3"/>
    </font>
    <font>
      <sz val="12"/>
      <name val="AmpleSoft-Regular"/>
      <family val="3"/>
    </font>
    <font>
      <b/>
      <sz val="16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71" fontId="10" fillId="0" borderId="0" applyFont="0" applyFill="0" applyBorder="0" applyAlignment="0" applyProtection="0"/>
  </cellStyleXfs>
  <cellXfs count="381">
    <xf numFmtId="0" fontId="0" fillId="0" borderId="0" xfId="0"/>
    <xf numFmtId="0" fontId="2" fillId="3" borderId="5" xfId="0" applyFont="1" applyFill="1" applyBorder="1" applyAlignment="1">
      <alignment horizontal="center" vertical="center" wrapText="1" readingOrder="1"/>
    </xf>
    <xf numFmtId="0" fontId="3" fillId="0" borderId="0" xfId="0" applyFont="1"/>
    <xf numFmtId="0" fontId="4" fillId="2" borderId="5" xfId="0" applyFont="1" applyFill="1" applyBorder="1" applyAlignment="1">
      <alignment horizontal="left" vertical="center" wrapText="1" readingOrder="1"/>
    </xf>
    <xf numFmtId="9" fontId="4" fillId="2" borderId="5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vertical="center"/>
    </xf>
    <xf numFmtId="0" fontId="5" fillId="2" borderId="5" xfId="0" applyFont="1" applyFill="1" applyBorder="1" applyAlignment="1">
      <alignment horizontal="left" vertical="center" wrapText="1" readingOrder="1"/>
    </xf>
    <xf numFmtId="0" fontId="5" fillId="2" borderId="5" xfId="0" applyFont="1" applyFill="1" applyBorder="1" applyAlignment="1">
      <alignment horizontal="left" vertical="top" wrapText="1" readingOrder="1"/>
    </xf>
    <xf numFmtId="0" fontId="4" fillId="2" borderId="5" xfId="0" applyFont="1" applyFill="1" applyBorder="1" applyAlignment="1">
      <alignment horizontal="left" vertical="top" wrapText="1" readingOrder="1"/>
    </xf>
    <xf numFmtId="164" fontId="5" fillId="2" borderId="5" xfId="2" applyNumberFormat="1" applyFont="1" applyFill="1" applyBorder="1" applyAlignment="1">
      <alignment horizontal="center" vertical="center" wrapText="1" readingOrder="1"/>
    </xf>
    <xf numFmtId="164" fontId="4" fillId="2" borderId="5" xfId="2" applyNumberFormat="1" applyFont="1" applyFill="1" applyBorder="1" applyAlignment="1">
      <alignment horizontal="center" vertical="center" wrapText="1" readingOrder="1"/>
    </xf>
    <xf numFmtId="0" fontId="5" fillId="2" borderId="5" xfId="2" applyNumberFormat="1" applyFont="1" applyFill="1" applyBorder="1" applyAlignment="1">
      <alignment horizontal="center" vertical="center" wrapText="1" readingOrder="1"/>
    </xf>
    <xf numFmtId="165" fontId="4" fillId="2" borderId="5" xfId="1" applyNumberFormat="1" applyFont="1" applyFill="1" applyBorder="1" applyAlignment="1">
      <alignment horizontal="center" vertical="center" wrapText="1" readingOrder="1"/>
    </xf>
    <xf numFmtId="0" fontId="4" fillId="2" borderId="5" xfId="0" applyNumberFormat="1" applyFont="1" applyFill="1" applyBorder="1" applyAlignment="1">
      <alignment horizontal="center" vertical="center" wrapText="1" readingOrder="1"/>
    </xf>
    <xf numFmtId="0" fontId="5" fillId="2" borderId="5" xfId="1" applyNumberFormat="1" applyFont="1" applyFill="1" applyBorder="1" applyAlignment="1">
      <alignment horizontal="center" vertical="center" wrapText="1" readingOrder="1"/>
    </xf>
    <xf numFmtId="0" fontId="4" fillId="2" borderId="5" xfId="2" applyNumberFormat="1" applyFont="1" applyFill="1" applyBorder="1" applyAlignment="1">
      <alignment horizontal="center" vertical="center" wrapText="1" readingOrder="1"/>
    </xf>
    <xf numFmtId="0" fontId="5" fillId="2" borderId="5" xfId="0" applyNumberFormat="1" applyFont="1" applyFill="1" applyBorder="1" applyAlignment="1">
      <alignment horizontal="center" vertical="center" wrapText="1" readingOrder="1"/>
    </xf>
    <xf numFmtId="165" fontId="4" fillId="2" borderId="5" xfId="0" applyNumberFormat="1" applyFont="1" applyFill="1" applyBorder="1" applyAlignment="1">
      <alignment horizontal="center" vertical="center" wrapText="1" readingOrder="1"/>
    </xf>
    <xf numFmtId="165" fontId="5" fillId="2" borderId="5" xfId="0" applyNumberFormat="1" applyFont="1" applyFill="1" applyBorder="1" applyAlignment="1">
      <alignment horizontal="center" vertical="center" wrapText="1" readingOrder="1"/>
    </xf>
    <xf numFmtId="165" fontId="5" fillId="2" borderId="5" xfId="1" applyNumberFormat="1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9" fillId="2" borderId="5" xfId="0" applyFont="1" applyFill="1" applyBorder="1" applyAlignment="1">
      <alignment horizontal="left" vertical="center" wrapText="1" readingOrder="1"/>
    </xf>
    <xf numFmtId="165" fontId="3" fillId="0" borderId="0" xfId="1" applyNumberFormat="1" applyFont="1"/>
    <xf numFmtId="0" fontId="4" fillId="2" borderId="2" xfId="2" applyNumberFormat="1" applyFont="1" applyFill="1" applyBorder="1" applyAlignment="1">
      <alignment horizontal="center" vertical="center" wrapText="1" readingOrder="1"/>
    </xf>
    <xf numFmtId="165" fontId="4" fillId="2" borderId="2" xfId="0" applyNumberFormat="1" applyFont="1" applyFill="1" applyBorder="1" applyAlignment="1">
      <alignment horizontal="center" vertical="center" wrapText="1" readingOrder="1"/>
    </xf>
    <xf numFmtId="0" fontId="5" fillId="2" borderId="1" xfId="1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165" fontId="4" fillId="2" borderId="1" xfId="0" applyNumberFormat="1" applyFont="1" applyFill="1" applyBorder="1" applyAlignment="1">
      <alignment horizontal="center" vertical="center" wrapText="1" readingOrder="1"/>
    </xf>
    <xf numFmtId="165" fontId="4" fillId="2" borderId="6" xfId="0" applyNumberFormat="1" applyFont="1" applyFill="1" applyBorder="1" applyAlignment="1">
      <alignment horizontal="center" vertical="center" wrapText="1" readingOrder="1"/>
    </xf>
    <xf numFmtId="9" fontId="4" fillId="2" borderId="5" xfId="1" applyFont="1" applyFill="1" applyBorder="1" applyAlignment="1">
      <alignment horizontal="center" vertical="center" wrapText="1" readingOrder="1"/>
    </xf>
    <xf numFmtId="165" fontId="4" fillId="2" borderId="2" xfId="1" applyNumberFormat="1" applyFont="1" applyFill="1" applyBorder="1" applyAlignment="1">
      <alignment horizontal="center" vertical="center" wrapText="1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0" fontId="4" fillId="2" borderId="17" xfId="3" applyFont="1" applyFill="1" applyBorder="1" applyAlignment="1">
      <alignment vertical="center" wrapText="1" readingOrder="1"/>
    </xf>
    <xf numFmtId="0" fontId="4" fillId="2" borderId="15" xfId="3" applyFont="1" applyFill="1" applyBorder="1" applyAlignment="1">
      <alignment horizontal="left" vertical="center" wrapText="1" readingOrder="1"/>
    </xf>
    <xf numFmtId="9" fontId="5" fillId="2" borderId="5" xfId="1" applyNumberFormat="1" applyFont="1" applyFill="1" applyBorder="1" applyAlignment="1">
      <alignment horizontal="center" vertical="center" wrapText="1" readingOrder="1"/>
    </xf>
    <xf numFmtId="10" fontId="4" fillId="2" borderId="5" xfId="2" applyNumberFormat="1" applyFont="1" applyFill="1" applyBorder="1" applyAlignment="1">
      <alignment horizontal="center" vertical="center" wrapText="1" readingOrder="1"/>
    </xf>
    <xf numFmtId="165" fontId="4" fillId="2" borderId="5" xfId="2" applyNumberFormat="1" applyFont="1" applyFill="1" applyBorder="1" applyAlignment="1">
      <alignment horizontal="center" vertical="center" wrapText="1" readingOrder="1"/>
    </xf>
    <xf numFmtId="9" fontId="4" fillId="2" borderId="5" xfId="2" applyNumberFormat="1" applyFont="1" applyFill="1" applyBorder="1" applyAlignment="1">
      <alignment horizontal="center" vertical="center" wrapText="1" readingOrder="1"/>
    </xf>
    <xf numFmtId="9" fontId="5" fillId="2" borderId="5" xfId="1" applyFont="1" applyFill="1" applyBorder="1" applyAlignment="1">
      <alignment horizontal="center" vertical="center" wrapText="1" readingOrder="1"/>
    </xf>
    <xf numFmtId="10" fontId="5" fillId="2" borderId="5" xfId="2" applyNumberFormat="1" applyFont="1" applyFill="1" applyBorder="1" applyAlignment="1">
      <alignment horizontal="center" vertical="center" wrapText="1" readingOrder="1"/>
    </xf>
    <xf numFmtId="9" fontId="5" fillId="2" borderId="5" xfId="2" applyNumberFormat="1" applyFont="1" applyFill="1" applyBorder="1" applyAlignment="1">
      <alignment horizontal="center" vertical="center" wrapText="1" readingOrder="1"/>
    </xf>
    <xf numFmtId="166" fontId="4" fillId="2" borderId="5" xfId="2" applyNumberFormat="1" applyFont="1" applyFill="1" applyBorder="1" applyAlignment="1">
      <alignment horizontal="center" vertical="center" wrapText="1" readingOrder="1"/>
    </xf>
    <xf numFmtId="9" fontId="5" fillId="2" borderId="5" xfId="0" applyNumberFormat="1" applyFont="1" applyFill="1" applyBorder="1" applyAlignment="1">
      <alignment horizontal="center" vertical="center" wrapText="1" readingOrder="1"/>
    </xf>
    <xf numFmtId="9" fontId="3" fillId="2" borderId="5" xfId="0" applyNumberFormat="1" applyFont="1" applyFill="1" applyBorder="1" applyAlignment="1">
      <alignment horizontal="center" vertical="center" wrapText="1" readingOrder="1"/>
    </xf>
    <xf numFmtId="9" fontId="4" fillId="2" borderId="1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10" fontId="4" fillId="2" borderId="5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3" fillId="5" borderId="0" xfId="0" applyFont="1" applyFill="1"/>
    <xf numFmtId="0" fontId="16" fillId="6" borderId="0" xfId="0" applyFont="1" applyFill="1" applyAlignment="1">
      <alignment horizontal="center" vertical="center" wrapText="1"/>
    </xf>
    <xf numFmtId="9" fontId="4" fillId="2" borderId="5" xfId="1" applyNumberFormat="1" applyFont="1" applyFill="1" applyBorder="1" applyAlignment="1">
      <alignment horizontal="center" vertical="center" wrapText="1" readingOrder="1"/>
    </xf>
    <xf numFmtId="0" fontId="3" fillId="7" borderId="0" xfId="0" applyFont="1" applyFill="1"/>
    <xf numFmtId="0" fontId="3" fillId="7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 wrapText="1" readingOrder="1"/>
    </xf>
    <xf numFmtId="165" fontId="14" fillId="8" borderId="6" xfId="0" applyNumberFormat="1" applyFont="1" applyFill="1" applyBorder="1" applyAlignment="1">
      <alignment horizontal="center" vertical="center" wrapText="1" readingOrder="1"/>
    </xf>
    <xf numFmtId="0" fontId="3" fillId="8" borderId="0" xfId="0" applyFont="1" applyFill="1"/>
    <xf numFmtId="0" fontId="3" fillId="8" borderId="0" xfId="0" applyFont="1" applyFill="1" applyAlignment="1">
      <alignment vertical="center"/>
    </xf>
    <xf numFmtId="0" fontId="3" fillId="7" borderId="0" xfId="0" applyFont="1" applyFill="1" applyAlignment="1">
      <alignment horizontal="center"/>
    </xf>
    <xf numFmtId="165" fontId="14" fillId="7" borderId="6" xfId="0" applyNumberFormat="1" applyFont="1" applyFill="1" applyBorder="1" applyAlignment="1">
      <alignment horizontal="center" vertical="center" wrapText="1" readingOrder="1"/>
    </xf>
    <xf numFmtId="0" fontId="17" fillId="2" borderId="5" xfId="0" applyFont="1" applyFill="1" applyBorder="1" applyAlignment="1">
      <alignment horizontal="left" vertical="top" wrapText="1" readingOrder="1"/>
    </xf>
    <xf numFmtId="0" fontId="18" fillId="2" borderId="5" xfId="0" applyFont="1" applyFill="1" applyBorder="1" applyAlignment="1">
      <alignment horizontal="left" vertical="top" wrapText="1" readingOrder="1"/>
    </xf>
    <xf numFmtId="0" fontId="17" fillId="2" borderId="5" xfId="0" applyFont="1" applyFill="1" applyBorder="1" applyAlignment="1">
      <alignment horizontal="left" vertical="center" wrapText="1" readingOrder="1"/>
    </xf>
    <xf numFmtId="0" fontId="18" fillId="2" borderId="5" xfId="2" applyNumberFormat="1" applyFont="1" applyFill="1" applyBorder="1" applyAlignment="1">
      <alignment horizontal="center" vertical="center" wrapText="1" readingOrder="1"/>
    </xf>
    <xf numFmtId="0" fontId="17" fillId="2" borderId="5" xfId="2" applyNumberFormat="1" applyFont="1" applyFill="1" applyBorder="1" applyAlignment="1">
      <alignment horizontal="center" vertical="center" wrapText="1" readingOrder="1"/>
    </xf>
    <xf numFmtId="0" fontId="18" fillId="2" borderId="28" xfId="0" applyFont="1" applyFill="1" applyBorder="1" applyAlignment="1">
      <alignment horizontal="left" vertical="top" wrapText="1" readingOrder="1"/>
    </xf>
    <xf numFmtId="0" fontId="18" fillId="2" borderId="29" xfId="0" applyFont="1" applyFill="1" applyBorder="1" applyAlignment="1">
      <alignment horizontal="left" vertical="top" wrapText="1" readingOrder="1"/>
    </xf>
    <xf numFmtId="0" fontId="18" fillId="2" borderId="30" xfId="0" applyFont="1" applyFill="1" applyBorder="1" applyAlignment="1">
      <alignment horizontal="left" vertical="top" wrapText="1" readingOrder="1"/>
    </xf>
    <xf numFmtId="0" fontId="18" fillId="2" borderId="2" xfId="0" applyFont="1" applyFill="1" applyBorder="1" applyAlignment="1">
      <alignment horizontal="left" vertical="top" wrapText="1" readingOrder="1"/>
    </xf>
    <xf numFmtId="0" fontId="18" fillId="2" borderId="2" xfId="2" applyNumberFormat="1" applyFont="1" applyFill="1" applyBorder="1" applyAlignment="1">
      <alignment horizontal="center" vertical="center" wrapText="1" readingOrder="1"/>
    </xf>
    <xf numFmtId="0" fontId="17" fillId="2" borderId="2" xfId="2" applyNumberFormat="1" applyFont="1" applyFill="1" applyBorder="1" applyAlignment="1">
      <alignment horizontal="center" vertical="center" wrapText="1" readingOrder="1"/>
    </xf>
    <xf numFmtId="0" fontId="18" fillId="2" borderId="5" xfId="0" applyFont="1" applyFill="1" applyBorder="1" applyAlignment="1">
      <alignment horizontal="left" vertical="center" wrapText="1" readingOrder="1"/>
    </xf>
    <xf numFmtId="165" fontId="18" fillId="2" borderId="5" xfId="0" applyNumberFormat="1" applyFont="1" applyFill="1" applyBorder="1" applyAlignment="1">
      <alignment horizontal="center" vertical="center" wrapText="1" readingOrder="1"/>
    </xf>
    <xf numFmtId="9" fontId="17" fillId="2" borderId="5" xfId="0" applyNumberFormat="1" applyFont="1" applyFill="1" applyBorder="1" applyAlignment="1">
      <alignment horizontal="center" vertical="center" wrapText="1" readingOrder="1"/>
    </xf>
    <xf numFmtId="0" fontId="17" fillId="2" borderId="5" xfId="0" applyNumberFormat="1" applyFont="1" applyFill="1" applyBorder="1" applyAlignment="1">
      <alignment horizontal="center" vertical="center" wrapText="1" readingOrder="1"/>
    </xf>
    <xf numFmtId="164" fontId="18" fillId="2" borderId="5" xfId="2" applyNumberFormat="1" applyFont="1" applyFill="1" applyBorder="1" applyAlignment="1">
      <alignment horizontal="center" vertical="center" wrapText="1" readingOrder="1"/>
    </xf>
    <xf numFmtId="3" fontId="17" fillId="2" borderId="5" xfId="0" applyNumberFormat="1" applyFont="1" applyFill="1" applyBorder="1" applyAlignment="1">
      <alignment horizontal="center" vertical="center" wrapText="1" readingOrder="1"/>
    </xf>
    <xf numFmtId="10" fontId="17" fillId="2" borderId="5" xfId="0" applyNumberFormat="1" applyFont="1" applyFill="1" applyBorder="1" applyAlignment="1">
      <alignment horizontal="center" vertical="center" wrapText="1" readingOrder="1"/>
    </xf>
    <xf numFmtId="0" fontId="21" fillId="2" borderId="36" xfId="0" applyFont="1" applyFill="1" applyBorder="1" applyAlignment="1">
      <alignment horizontal="left" vertical="center" wrapText="1" readingOrder="1"/>
    </xf>
    <xf numFmtId="10" fontId="5" fillId="2" borderId="5" xfId="1" applyNumberFormat="1" applyFont="1" applyFill="1" applyBorder="1" applyAlignment="1">
      <alignment horizontal="center" vertical="center" wrapText="1" readingOrder="1"/>
    </xf>
    <xf numFmtId="0" fontId="18" fillId="2" borderId="36" xfId="2" applyNumberFormat="1" applyFont="1" applyFill="1" applyBorder="1" applyAlignment="1">
      <alignment horizontal="left" vertical="center" wrapText="1" readingOrder="1"/>
    </xf>
    <xf numFmtId="164" fontId="17" fillId="2" borderId="36" xfId="2" applyNumberFormat="1" applyFont="1" applyFill="1" applyBorder="1" applyAlignment="1">
      <alignment horizontal="center" vertical="center" wrapText="1" readingOrder="1"/>
    </xf>
    <xf numFmtId="0" fontId="17" fillId="2" borderId="36" xfId="0" applyFont="1" applyFill="1" applyBorder="1" applyAlignment="1">
      <alignment horizontal="left" vertical="center" wrapText="1" readingOrder="1"/>
    </xf>
    <xf numFmtId="0" fontId="19" fillId="2" borderId="36" xfId="0" applyFont="1" applyFill="1" applyBorder="1" applyAlignment="1">
      <alignment horizontal="left" vertical="center" wrapText="1" readingOrder="1"/>
    </xf>
    <xf numFmtId="0" fontId="17" fillId="2" borderId="2" xfId="0" applyFont="1" applyFill="1" applyBorder="1" applyAlignment="1">
      <alignment horizontal="left" vertical="center" wrapText="1" readingOrder="1"/>
    </xf>
    <xf numFmtId="0" fontId="17" fillId="2" borderId="2" xfId="0" applyFont="1" applyFill="1" applyBorder="1" applyAlignment="1">
      <alignment horizontal="left" vertical="top" wrapText="1" readingOrder="1"/>
    </xf>
    <xf numFmtId="167" fontId="18" fillId="2" borderId="2" xfId="2" applyNumberFormat="1" applyFont="1" applyFill="1" applyBorder="1" applyAlignment="1">
      <alignment horizontal="center" vertical="center" wrapText="1" readingOrder="1"/>
    </xf>
    <xf numFmtId="165" fontId="18" fillId="2" borderId="2" xfId="2" applyNumberFormat="1" applyFont="1" applyFill="1" applyBorder="1" applyAlignment="1">
      <alignment horizontal="center" vertical="center" wrapText="1" readingOrder="1"/>
    </xf>
    <xf numFmtId="3" fontId="18" fillId="2" borderId="2" xfId="2" applyNumberFormat="1" applyFont="1" applyFill="1" applyBorder="1" applyAlignment="1">
      <alignment horizontal="center" vertical="center" wrapText="1" readingOrder="1"/>
    </xf>
    <xf numFmtId="16" fontId="18" fillId="2" borderId="2" xfId="2" applyNumberFormat="1" applyFont="1" applyFill="1" applyBorder="1" applyAlignment="1">
      <alignment horizontal="center" vertical="center" wrapText="1" readingOrder="1"/>
    </xf>
    <xf numFmtId="0" fontId="18" fillId="2" borderId="36" xfId="2" applyNumberFormat="1" applyFont="1" applyFill="1" applyBorder="1" applyAlignment="1">
      <alignment horizontal="center" vertical="center" wrapText="1" readingOrder="1"/>
    </xf>
    <xf numFmtId="1" fontId="18" fillId="2" borderId="36" xfId="2" applyNumberFormat="1" applyFont="1" applyFill="1" applyBorder="1" applyAlignment="1">
      <alignment horizontal="center" vertical="center" wrapText="1" readingOrder="1"/>
    </xf>
    <xf numFmtId="3" fontId="18" fillId="2" borderId="36" xfId="2" applyNumberFormat="1" applyFont="1" applyFill="1" applyBorder="1" applyAlignment="1">
      <alignment horizontal="center" vertical="center" wrapText="1" readingOrder="1"/>
    </xf>
    <xf numFmtId="9" fontId="18" fillId="2" borderId="36" xfId="1" applyFont="1" applyFill="1" applyBorder="1" applyAlignment="1">
      <alignment horizontal="center" vertical="center" wrapText="1" readingOrder="1"/>
    </xf>
    <xf numFmtId="9" fontId="18" fillId="2" borderId="36" xfId="2" applyNumberFormat="1" applyFont="1" applyFill="1" applyBorder="1" applyAlignment="1">
      <alignment horizontal="center" vertical="center" wrapText="1" readingOrder="1"/>
    </xf>
    <xf numFmtId="43" fontId="4" fillId="2" borderId="5" xfId="2" applyFont="1" applyFill="1" applyBorder="1" applyAlignment="1">
      <alignment horizontal="center" vertical="center" wrapText="1" readingOrder="1"/>
    </xf>
    <xf numFmtId="1" fontId="18" fillId="2" borderId="2" xfId="2" applyNumberFormat="1" applyFont="1" applyFill="1" applyBorder="1" applyAlignment="1">
      <alignment horizontal="center" vertical="center" wrapText="1" readingOrder="1"/>
    </xf>
    <xf numFmtId="1" fontId="17" fillId="2" borderId="2" xfId="2" applyNumberFormat="1" applyFont="1" applyFill="1" applyBorder="1" applyAlignment="1">
      <alignment horizontal="center" vertical="center" wrapText="1" readingOrder="1"/>
    </xf>
    <xf numFmtId="0" fontId="17" fillId="2" borderId="0" xfId="0" applyFont="1" applyFill="1" applyBorder="1" applyAlignment="1">
      <alignment horizontal="left" vertical="center" wrapText="1" readingOrder="1"/>
    </xf>
    <xf numFmtId="0" fontId="17" fillId="2" borderId="36" xfId="0" applyFont="1" applyFill="1" applyBorder="1" applyAlignment="1">
      <alignment horizontal="left" vertical="top" wrapText="1" readingOrder="1"/>
    </xf>
    <xf numFmtId="10" fontId="17" fillId="2" borderId="36" xfId="2" applyNumberFormat="1" applyFont="1" applyFill="1" applyBorder="1" applyAlignment="1">
      <alignment horizontal="center" vertical="center" wrapText="1" readingOrder="1"/>
    </xf>
    <xf numFmtId="43" fontId="18" fillId="2" borderId="36" xfId="2" applyFont="1" applyFill="1" applyBorder="1" applyAlignment="1">
      <alignment horizontal="center" vertical="center" wrapText="1" readingOrder="1"/>
    </xf>
    <xf numFmtId="0" fontId="17" fillId="2" borderId="35" xfId="0" applyFont="1" applyFill="1" applyBorder="1" applyAlignment="1">
      <alignment horizontal="left" vertical="center" wrapText="1" readingOrder="1"/>
    </xf>
    <xf numFmtId="164" fontId="17" fillId="9" borderId="36" xfId="2" applyNumberFormat="1" applyFont="1" applyFill="1" applyBorder="1" applyAlignment="1">
      <alignment vertical="center" wrapText="1" readingOrder="1"/>
    </xf>
    <xf numFmtId="0" fontId="18" fillId="2" borderId="37" xfId="2" applyNumberFormat="1" applyFont="1" applyFill="1" applyBorder="1" applyAlignment="1">
      <alignment horizontal="center" vertical="center" wrapText="1" readingOrder="1"/>
    </xf>
    <xf numFmtId="165" fontId="18" fillId="2" borderId="36" xfId="1" applyNumberFormat="1" applyFont="1" applyFill="1" applyBorder="1" applyAlignment="1">
      <alignment horizontal="center" vertical="center" wrapText="1" readingOrder="1"/>
    </xf>
    <xf numFmtId="164" fontId="18" fillId="2" borderId="36" xfId="2" applyNumberFormat="1" applyFont="1" applyFill="1" applyBorder="1" applyAlignment="1">
      <alignment horizontal="left" vertical="center" wrapText="1" readingOrder="1"/>
    </xf>
    <xf numFmtId="1" fontId="4" fillId="2" borderId="5" xfId="2" applyNumberFormat="1" applyFont="1" applyFill="1" applyBorder="1" applyAlignment="1">
      <alignment horizontal="center" vertical="center" wrapText="1" readingOrder="1"/>
    </xf>
    <xf numFmtId="0" fontId="18" fillId="2" borderId="36" xfId="0" applyFont="1" applyFill="1" applyBorder="1" applyAlignment="1">
      <alignment vertical="top" wrapText="1" readingOrder="1"/>
    </xf>
    <xf numFmtId="0" fontId="18" fillId="2" borderId="36" xfId="1" applyNumberFormat="1" applyFont="1" applyFill="1" applyBorder="1" applyAlignment="1">
      <alignment vertical="center" wrapText="1" readingOrder="1"/>
    </xf>
    <xf numFmtId="0" fontId="18" fillId="2" borderId="36" xfId="0" applyNumberFormat="1" applyFont="1" applyFill="1" applyBorder="1" applyAlignment="1">
      <alignment horizontal="center" vertical="center" wrapText="1" readingOrder="1"/>
    </xf>
    <xf numFmtId="0" fontId="18" fillId="2" borderId="3" xfId="1" applyNumberFormat="1" applyFont="1" applyFill="1" applyBorder="1" applyAlignment="1">
      <alignment horizontal="center" vertical="center" wrapText="1" readingOrder="1"/>
    </xf>
    <xf numFmtId="0" fontId="18" fillId="2" borderId="36" xfId="1" applyNumberFormat="1" applyFont="1" applyFill="1" applyBorder="1" applyAlignment="1">
      <alignment horizontal="center" vertical="center" wrapText="1" readingOrder="1"/>
    </xf>
    <xf numFmtId="3" fontId="18" fillId="2" borderId="36" xfId="1" applyNumberFormat="1" applyFont="1" applyFill="1" applyBorder="1" applyAlignment="1">
      <alignment horizontal="center" vertical="center" wrapText="1" readingOrder="1"/>
    </xf>
    <xf numFmtId="0" fontId="17" fillId="2" borderId="1" xfId="0" applyNumberFormat="1" applyFont="1" applyFill="1" applyBorder="1" applyAlignment="1">
      <alignment horizontal="center" vertical="center" wrapText="1" readingOrder="1"/>
    </xf>
    <xf numFmtId="0" fontId="18" fillId="2" borderId="1" xfId="0" applyNumberFormat="1" applyFont="1" applyFill="1" applyBorder="1" applyAlignment="1">
      <alignment horizontal="center" vertical="center" wrapText="1" readingOrder="1"/>
    </xf>
    <xf numFmtId="0" fontId="18" fillId="2" borderId="5" xfId="0" applyNumberFormat="1" applyFont="1" applyFill="1" applyBorder="1" applyAlignment="1">
      <alignment horizontal="center" vertical="center" wrapText="1" readingOrder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8" fillId="2" borderId="2" xfId="0" applyNumberFormat="1" applyFont="1" applyFill="1" applyBorder="1" applyAlignment="1">
      <alignment horizontal="center" vertical="center" wrapText="1" readingOrder="1"/>
    </xf>
    <xf numFmtId="9" fontId="18" fillId="2" borderId="36" xfId="0" applyNumberFormat="1" applyFont="1" applyFill="1" applyBorder="1" applyAlignment="1">
      <alignment horizontal="center" vertical="center" wrapText="1" readingOrder="1"/>
    </xf>
    <xf numFmtId="0" fontId="17" fillId="2" borderId="9" xfId="0" applyFont="1" applyFill="1" applyBorder="1" applyAlignment="1">
      <alignment horizontal="left" vertical="center" wrapText="1" readingOrder="1"/>
    </xf>
    <xf numFmtId="0" fontId="17" fillId="2" borderId="10" xfId="0" applyFont="1" applyFill="1" applyBorder="1" applyAlignment="1">
      <alignment horizontal="left" vertical="center" wrapText="1" readingOrder="1"/>
    </xf>
    <xf numFmtId="9" fontId="18" fillId="2" borderId="1" xfId="2" applyNumberFormat="1" applyFont="1" applyFill="1" applyBorder="1" applyAlignment="1">
      <alignment horizontal="center" vertical="center" wrapText="1" readingOrder="1"/>
    </xf>
    <xf numFmtId="0" fontId="18" fillId="2" borderId="1" xfId="2" applyNumberFormat="1" applyFont="1" applyFill="1" applyBorder="1" applyAlignment="1">
      <alignment horizontal="center" vertical="center" wrapText="1" readingOrder="1"/>
    </xf>
    <xf numFmtId="165" fontId="18" fillId="2" borderId="1" xfId="0" applyNumberFormat="1" applyFont="1" applyFill="1" applyBorder="1" applyAlignment="1">
      <alignment horizontal="center" vertical="center" wrapText="1" readingOrder="1"/>
    </xf>
    <xf numFmtId="10" fontId="18" fillId="2" borderId="1" xfId="0" applyNumberFormat="1" applyFont="1" applyFill="1" applyBorder="1" applyAlignment="1">
      <alignment horizontal="center" vertical="center" wrapText="1" readingOrder="1"/>
    </xf>
    <xf numFmtId="0" fontId="17" fillId="2" borderId="1" xfId="2" applyNumberFormat="1" applyFont="1" applyFill="1" applyBorder="1" applyAlignment="1">
      <alignment horizontal="center" vertical="center" wrapText="1" readingOrder="1"/>
    </xf>
    <xf numFmtId="0" fontId="18" fillId="2" borderId="3" xfId="2" applyNumberFormat="1" applyFont="1" applyFill="1" applyBorder="1" applyAlignment="1">
      <alignment horizontal="center" vertical="center" wrapText="1" readingOrder="1"/>
    </xf>
    <xf numFmtId="0" fontId="17" fillId="2" borderId="3" xfId="2" applyNumberFormat="1" applyFont="1" applyFill="1" applyBorder="1" applyAlignment="1">
      <alignment horizontal="center" vertical="center" wrapText="1" readingOrder="1"/>
    </xf>
    <xf numFmtId="9" fontId="4" fillId="2" borderId="2" xfId="0" applyNumberFormat="1" applyFont="1" applyFill="1" applyBorder="1" applyAlignment="1">
      <alignment horizontal="center" vertical="center" wrapText="1" readingOrder="1"/>
    </xf>
    <xf numFmtId="165" fontId="17" fillId="2" borderId="36" xfId="1" applyNumberFormat="1" applyFont="1" applyFill="1" applyBorder="1" applyAlignment="1">
      <alignment horizontal="center" vertical="center" wrapText="1" readingOrder="1"/>
    </xf>
    <xf numFmtId="168" fontId="17" fillId="2" borderId="1" xfId="2" applyNumberFormat="1" applyFont="1" applyFill="1" applyBorder="1" applyAlignment="1">
      <alignment horizontal="center" vertical="center" wrapText="1" readingOrder="1"/>
    </xf>
    <xf numFmtId="9" fontId="5" fillId="2" borderId="2" xfId="0" applyNumberFormat="1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5" fillId="2" borderId="2" xfId="0" applyFont="1" applyFill="1" applyBorder="1" applyAlignment="1">
      <alignment vertical="center" wrapText="1" readingOrder="1"/>
    </xf>
    <xf numFmtId="165" fontId="15" fillId="4" borderId="10" xfId="0" applyNumberFormat="1" applyFont="1" applyFill="1" applyBorder="1" applyAlignment="1">
      <alignment horizontal="center" vertical="center" wrapText="1" readingOrder="1"/>
    </xf>
    <xf numFmtId="10" fontId="5" fillId="2" borderId="5" xfId="0" applyNumberFormat="1" applyFont="1" applyFill="1" applyBorder="1" applyAlignment="1">
      <alignment horizontal="center" vertical="center" wrapText="1" readingOrder="1"/>
    </xf>
    <xf numFmtId="9" fontId="3" fillId="0" borderId="0" xfId="1" applyFont="1"/>
    <xf numFmtId="0" fontId="18" fillId="2" borderId="13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left" vertical="center" wrapText="1" readingOrder="1"/>
    </xf>
    <xf numFmtId="165" fontId="4" fillId="2" borderId="20" xfId="0" applyNumberFormat="1" applyFont="1" applyFill="1" applyBorder="1" applyAlignment="1">
      <alignment horizontal="center" vertical="center" wrapText="1" readingOrder="1"/>
    </xf>
    <xf numFmtId="0" fontId="18" fillId="2" borderId="9" xfId="0" applyFont="1" applyFill="1" applyBorder="1" applyAlignment="1">
      <alignment horizontal="center" vertical="center" wrapText="1" readingOrder="1"/>
    </xf>
    <xf numFmtId="0" fontId="17" fillId="2" borderId="26" xfId="0" applyFont="1" applyFill="1" applyBorder="1" applyAlignment="1">
      <alignment horizontal="center" vertical="center" wrapText="1" readingOrder="1"/>
    </xf>
    <xf numFmtId="165" fontId="15" fillId="4" borderId="38" xfId="0" applyNumberFormat="1" applyFont="1" applyFill="1" applyBorder="1" applyAlignment="1">
      <alignment horizontal="center" vertical="center" wrapText="1" readingOrder="1"/>
    </xf>
    <xf numFmtId="9" fontId="18" fillId="2" borderId="36" xfId="1" applyNumberFormat="1" applyFont="1" applyFill="1" applyBorder="1" applyAlignment="1">
      <alignment horizontal="center" vertical="center" wrapText="1" readingOrder="1"/>
    </xf>
    <xf numFmtId="0" fontId="18" fillId="2" borderId="34" xfId="2" applyNumberFormat="1" applyFont="1" applyFill="1" applyBorder="1" applyAlignment="1">
      <alignment horizontal="center" vertical="center" wrapText="1" readingOrder="1"/>
    </xf>
    <xf numFmtId="0" fontId="19" fillId="2" borderId="36" xfId="2" applyNumberFormat="1" applyFont="1" applyFill="1" applyBorder="1" applyAlignment="1">
      <alignment horizontal="left" vertical="center" wrapText="1" readingOrder="1"/>
    </xf>
    <xf numFmtId="0" fontId="19" fillId="2" borderId="36" xfId="2" applyNumberFormat="1" applyFont="1" applyFill="1" applyBorder="1" applyAlignment="1">
      <alignment horizontal="center" vertical="center" wrapText="1" readingOrder="1"/>
    </xf>
    <xf numFmtId="0" fontId="17" fillId="2" borderId="43" xfId="0" applyFont="1" applyFill="1" applyBorder="1" applyAlignment="1">
      <alignment horizontal="left" vertical="center" wrapText="1" readingOrder="1"/>
    </xf>
    <xf numFmtId="0" fontId="18" fillId="2" borderId="34" xfId="2" applyNumberFormat="1" applyFont="1" applyFill="1" applyBorder="1" applyAlignment="1">
      <alignment horizontal="left" vertical="center" wrapText="1" readingOrder="1"/>
    </xf>
    <xf numFmtId="1" fontId="17" fillId="2" borderId="1" xfId="1" applyNumberFormat="1" applyFont="1" applyFill="1" applyBorder="1" applyAlignment="1">
      <alignment horizontal="center" vertical="center" wrapText="1" readingOrder="1"/>
    </xf>
    <xf numFmtId="166" fontId="17" fillId="2" borderId="1" xfId="1" applyNumberFormat="1" applyFont="1" applyFill="1" applyBorder="1" applyAlignment="1">
      <alignment horizontal="center" vertical="center" wrapText="1" readingOrder="1"/>
    </xf>
    <xf numFmtId="0" fontId="18" fillId="2" borderId="35" xfId="0" applyFont="1" applyFill="1" applyBorder="1" applyAlignment="1">
      <alignment horizontal="left" vertical="center" wrapText="1" readingOrder="1"/>
    </xf>
    <xf numFmtId="0" fontId="18" fillId="2" borderId="33" xfId="2" applyNumberFormat="1" applyFont="1" applyFill="1" applyBorder="1" applyAlignment="1">
      <alignment vertical="center" wrapText="1" readingOrder="1"/>
    </xf>
    <xf numFmtId="0" fontId="19" fillId="2" borderId="35" xfId="0" applyFont="1" applyFill="1" applyBorder="1" applyAlignment="1">
      <alignment horizontal="left" vertical="center" wrapText="1" readingOrder="1"/>
    </xf>
    <xf numFmtId="0" fontId="18" fillId="2" borderId="19" xfId="0" applyFont="1" applyFill="1" applyBorder="1" applyAlignment="1">
      <alignment horizontal="left" vertical="center" wrapText="1" readingOrder="1"/>
    </xf>
    <xf numFmtId="0" fontId="18" fillId="2" borderId="13" xfId="0" applyFont="1" applyFill="1" applyBorder="1" applyAlignment="1">
      <alignment horizontal="left" vertical="center" wrapText="1" readingOrder="1"/>
    </xf>
    <xf numFmtId="0" fontId="17" fillId="2" borderId="36" xfId="0" applyNumberFormat="1" applyFont="1" applyFill="1" applyBorder="1" applyAlignment="1">
      <alignment horizontal="center" vertical="center" wrapText="1" readingOrder="1"/>
    </xf>
    <xf numFmtId="165" fontId="17" fillId="2" borderId="1" xfId="0" applyNumberFormat="1" applyFont="1" applyFill="1" applyBorder="1" applyAlignment="1">
      <alignment horizontal="center" vertical="center" wrapText="1" readingOrder="1"/>
    </xf>
    <xf numFmtId="9" fontId="17" fillId="2" borderId="1" xfId="0" applyNumberFormat="1" applyFont="1" applyFill="1" applyBorder="1" applyAlignment="1">
      <alignment horizontal="center" vertical="center" wrapText="1" readingOrder="1"/>
    </xf>
    <xf numFmtId="9" fontId="17" fillId="2" borderId="1" xfId="1" applyFont="1" applyFill="1" applyBorder="1" applyAlignment="1">
      <alignment horizontal="center" vertical="center" wrapText="1" readingOrder="1"/>
    </xf>
    <xf numFmtId="9" fontId="17" fillId="2" borderId="5" xfId="2" applyNumberFormat="1" applyFont="1" applyFill="1" applyBorder="1" applyAlignment="1">
      <alignment horizontal="center" vertical="center" wrapText="1" readingOrder="1"/>
    </xf>
    <xf numFmtId="0" fontId="17" fillId="2" borderId="11" xfId="2" applyNumberFormat="1" applyFont="1" applyFill="1" applyBorder="1" applyAlignment="1">
      <alignment horizontal="center" vertical="center" wrapText="1" readingOrder="1"/>
    </xf>
    <xf numFmtId="0" fontId="18" fillId="2" borderId="37" xfId="2" applyNumberFormat="1" applyFont="1" applyFill="1" applyBorder="1" applyAlignment="1">
      <alignment horizontal="left" vertical="center" wrapText="1" readingOrder="1"/>
    </xf>
    <xf numFmtId="0" fontId="17" fillId="2" borderId="36" xfId="0" applyFont="1" applyFill="1" applyBorder="1" applyAlignment="1">
      <alignment vertical="center" wrapText="1" readingOrder="1"/>
    </xf>
    <xf numFmtId="1" fontId="18" fillId="2" borderId="3" xfId="2" applyNumberFormat="1" applyFont="1" applyFill="1" applyBorder="1" applyAlignment="1">
      <alignment horizontal="center" vertical="center" wrapText="1" readingOrder="1"/>
    </xf>
    <xf numFmtId="165" fontId="18" fillId="2" borderId="2" xfId="1" applyNumberFormat="1" applyFont="1" applyFill="1" applyBorder="1" applyAlignment="1">
      <alignment horizontal="center" vertical="center" wrapText="1" readingOrder="1"/>
    </xf>
    <xf numFmtId="165" fontId="17" fillId="2" borderId="5" xfId="0" applyNumberFormat="1" applyFont="1" applyFill="1" applyBorder="1" applyAlignment="1">
      <alignment horizontal="center" vertical="center" wrapText="1" readingOrder="1"/>
    </xf>
    <xf numFmtId="0" fontId="17" fillId="2" borderId="5" xfId="0" applyFont="1" applyFill="1" applyBorder="1" applyAlignment="1">
      <alignment horizontal="center" vertical="center" wrapText="1" readingOrder="1"/>
    </xf>
    <xf numFmtId="43" fontId="17" fillId="2" borderId="5" xfId="2" applyFont="1" applyFill="1" applyBorder="1" applyAlignment="1">
      <alignment horizontal="center" vertical="center" wrapText="1" readingOrder="1"/>
    </xf>
    <xf numFmtId="0" fontId="17" fillId="2" borderId="13" xfId="3" applyFont="1" applyFill="1" applyBorder="1" applyAlignment="1">
      <alignment vertical="center" wrapText="1" readingOrder="1"/>
    </xf>
    <xf numFmtId="0" fontId="17" fillId="2" borderId="17" xfId="3" applyFont="1" applyFill="1" applyBorder="1" applyAlignment="1">
      <alignment vertical="center" wrapText="1" readingOrder="1"/>
    </xf>
    <xf numFmtId="0" fontId="8" fillId="2" borderId="15" xfId="3" applyFont="1" applyFill="1" applyBorder="1" applyAlignment="1">
      <alignment horizontal="left" vertical="center" wrapText="1" readingOrder="1"/>
    </xf>
    <xf numFmtId="0" fontId="18" fillId="2" borderId="16" xfId="3" applyFont="1" applyFill="1" applyBorder="1" applyAlignment="1">
      <alignment horizontal="left" vertical="center" wrapText="1" readingOrder="1"/>
    </xf>
    <xf numFmtId="0" fontId="18" fillId="2" borderId="9" xfId="1" applyNumberFormat="1" applyFont="1" applyFill="1" applyBorder="1" applyAlignment="1">
      <alignment horizontal="left" vertical="center" wrapText="1" readingOrder="1"/>
    </xf>
    <xf numFmtId="0" fontId="18" fillId="2" borderId="9" xfId="1" applyNumberFormat="1" applyFont="1" applyFill="1" applyBorder="1" applyAlignment="1">
      <alignment horizontal="left" vertical="top" wrapText="1" readingOrder="1"/>
    </xf>
    <xf numFmtId="0" fontId="18" fillId="2" borderId="1" xfId="1" applyNumberFormat="1" applyFont="1" applyFill="1" applyBorder="1" applyAlignment="1">
      <alignment horizontal="left" vertical="center" wrapText="1" readingOrder="1"/>
    </xf>
    <xf numFmtId="0" fontId="18" fillId="2" borderId="16" xfId="3" applyFont="1" applyFill="1" applyBorder="1" applyAlignment="1">
      <alignment horizontal="left" vertical="top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left" vertical="center" wrapText="1" readingOrder="1"/>
    </xf>
    <xf numFmtId="9" fontId="18" fillId="2" borderId="1" xfId="0" applyNumberFormat="1" applyFont="1" applyFill="1" applyBorder="1" applyAlignment="1">
      <alignment horizontal="center" vertical="center" wrapText="1" readingOrder="1"/>
    </xf>
    <xf numFmtId="9" fontId="18" fillId="2" borderId="5" xfId="0" applyNumberFormat="1" applyFont="1" applyFill="1" applyBorder="1" applyAlignment="1">
      <alignment horizontal="center" vertical="center" wrapText="1" readingOrder="1"/>
    </xf>
    <xf numFmtId="165" fontId="18" fillId="2" borderId="1" xfId="1" applyNumberFormat="1" applyFont="1" applyFill="1" applyBorder="1" applyAlignment="1">
      <alignment horizontal="center" vertical="center" wrapText="1" readingOrder="1"/>
    </xf>
    <xf numFmtId="165" fontId="17" fillId="2" borderId="1" xfId="1" applyNumberFormat="1" applyFont="1" applyFill="1" applyBorder="1" applyAlignment="1">
      <alignment horizontal="center" vertical="center" wrapText="1" readingOrder="1"/>
    </xf>
    <xf numFmtId="1" fontId="17" fillId="2" borderId="1" xfId="2" applyNumberFormat="1" applyFont="1" applyFill="1" applyBorder="1" applyAlignment="1">
      <alignment horizontal="center" vertical="center" wrapText="1" readingOrder="1"/>
    </xf>
    <xf numFmtId="164" fontId="17" fillId="2" borderId="5" xfId="2" applyNumberFormat="1" applyFont="1" applyFill="1" applyBorder="1" applyAlignment="1">
      <alignment horizontal="center" vertical="center" wrapText="1" readingOrder="1"/>
    </xf>
    <xf numFmtId="165" fontId="8" fillId="2" borderId="1" xfId="1" applyNumberFormat="1" applyFont="1" applyFill="1" applyBorder="1" applyAlignment="1">
      <alignment horizontal="center" vertical="center" wrapText="1" readingOrder="1"/>
    </xf>
    <xf numFmtId="9" fontId="4" fillId="2" borderId="2" xfId="2" applyNumberFormat="1" applyFont="1" applyFill="1" applyBorder="1" applyAlignment="1">
      <alignment horizontal="center" vertical="center" wrapText="1" readingOrder="1"/>
    </xf>
    <xf numFmtId="1" fontId="4" fillId="2" borderId="5" xfId="0" applyNumberFormat="1" applyFont="1" applyFill="1" applyBorder="1" applyAlignment="1">
      <alignment horizontal="center" vertical="center" wrapText="1" readingOrder="1"/>
    </xf>
    <xf numFmtId="3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36" xfId="2" applyNumberFormat="1" applyFont="1" applyFill="1" applyBorder="1" applyAlignment="1">
      <alignment horizontal="center" vertical="center" wrapText="1" readingOrder="1"/>
    </xf>
    <xf numFmtId="9" fontId="17" fillId="2" borderId="36" xfId="2" applyNumberFormat="1" applyFont="1" applyFill="1" applyBorder="1" applyAlignment="1">
      <alignment horizontal="center" vertical="center" wrapText="1" readingOrder="1"/>
    </xf>
    <xf numFmtId="0" fontId="17" fillId="2" borderId="13" xfId="0" applyFont="1" applyFill="1" applyBorder="1" applyAlignment="1">
      <alignment horizontal="left" vertical="center" wrapText="1" readingOrder="1"/>
    </xf>
    <xf numFmtId="9" fontId="17" fillId="2" borderId="37" xfId="2" applyNumberFormat="1" applyFont="1" applyFill="1" applyBorder="1" applyAlignment="1">
      <alignment horizontal="center" vertical="center" wrapText="1" readingOrder="1"/>
    </xf>
    <xf numFmtId="164" fontId="17" fillId="9" borderId="36" xfId="2" applyNumberFormat="1" applyFont="1" applyFill="1" applyBorder="1" applyAlignment="1">
      <alignment horizontal="center" vertical="center" wrapText="1" readingOrder="1"/>
    </xf>
    <xf numFmtId="3" fontId="17" fillId="2" borderId="36" xfId="0" applyNumberFormat="1" applyFont="1" applyFill="1" applyBorder="1" applyAlignment="1">
      <alignment horizontal="center" vertical="center" wrapText="1" readingOrder="1"/>
    </xf>
    <xf numFmtId="164" fontId="4" fillId="2" borderId="5" xfId="2" applyNumberFormat="1" applyFont="1" applyFill="1" applyBorder="1" applyAlignment="1">
      <alignment horizontal="left" vertical="center" wrapText="1" readingOrder="1"/>
    </xf>
    <xf numFmtId="9" fontId="17" fillId="2" borderId="5" xfId="1" applyFont="1" applyFill="1" applyBorder="1" applyAlignment="1">
      <alignment horizontal="center" vertical="center" wrapText="1" readingOrder="1"/>
    </xf>
    <xf numFmtId="10" fontId="17" fillId="2" borderId="5" xfId="2" applyNumberFormat="1" applyFont="1" applyFill="1" applyBorder="1" applyAlignment="1">
      <alignment horizontal="center" vertical="center" wrapText="1" readingOrder="1"/>
    </xf>
    <xf numFmtId="9" fontId="18" fillId="2" borderId="2" xfId="2" applyNumberFormat="1" applyFont="1" applyFill="1" applyBorder="1" applyAlignment="1">
      <alignment horizontal="center" vertical="center" wrapText="1" readingOrder="1"/>
    </xf>
    <xf numFmtId="9" fontId="17" fillId="2" borderId="2" xfId="2" applyNumberFormat="1" applyFont="1" applyFill="1" applyBorder="1" applyAlignment="1">
      <alignment horizontal="center" vertical="center" wrapText="1" readingOrder="1"/>
    </xf>
    <xf numFmtId="9" fontId="5" fillId="2" borderId="1" xfId="1" applyNumberFormat="1" applyFont="1" applyFill="1" applyBorder="1" applyAlignment="1">
      <alignment horizontal="center" vertical="center" wrapText="1" readingOrder="1"/>
    </xf>
    <xf numFmtId="6" fontId="5" fillId="2" borderId="5" xfId="2" applyNumberFormat="1" applyFont="1" applyFill="1" applyBorder="1" applyAlignment="1">
      <alignment horizontal="center" vertical="center" wrapText="1" readingOrder="1"/>
    </xf>
    <xf numFmtId="1" fontId="4" fillId="2" borderId="5" xfId="1" applyNumberFormat="1" applyFont="1" applyFill="1" applyBorder="1" applyAlignment="1">
      <alignment horizontal="center" vertical="center" wrapText="1" readingOrder="1"/>
    </xf>
    <xf numFmtId="1" fontId="5" fillId="2" borderId="5" xfId="2" applyNumberFormat="1" applyFont="1" applyFill="1" applyBorder="1" applyAlignment="1">
      <alignment horizontal="center" vertical="center" wrapText="1" readingOrder="1"/>
    </xf>
    <xf numFmtId="9" fontId="4" fillId="9" borderId="5" xfId="0" applyNumberFormat="1" applyFont="1" applyFill="1" applyBorder="1" applyAlignment="1">
      <alignment horizontal="center" vertical="center" wrapText="1" readingOrder="1"/>
    </xf>
    <xf numFmtId="165" fontId="5" fillId="9" borderId="5" xfId="1" applyNumberFormat="1" applyFont="1" applyFill="1" applyBorder="1" applyAlignment="1">
      <alignment horizontal="center" vertical="center" wrapText="1" readingOrder="1"/>
    </xf>
    <xf numFmtId="165" fontId="5" fillId="9" borderId="2" xfId="1" applyNumberFormat="1" applyFont="1" applyFill="1" applyBorder="1" applyAlignment="1">
      <alignment horizontal="center" vertical="center" wrapText="1" readingOrder="1"/>
    </xf>
    <xf numFmtId="165" fontId="4" fillId="9" borderId="2" xfId="1" applyNumberFormat="1" applyFont="1" applyFill="1" applyBorder="1" applyAlignment="1">
      <alignment horizontal="center" vertical="center" wrapText="1" readingOrder="1"/>
    </xf>
    <xf numFmtId="165" fontId="4" fillId="9" borderId="5" xfId="1" applyNumberFormat="1" applyFont="1" applyFill="1" applyBorder="1" applyAlignment="1">
      <alignment horizontal="center" vertical="center" wrapText="1" readingOrder="1"/>
    </xf>
    <xf numFmtId="0" fontId="4" fillId="9" borderId="5" xfId="0" applyNumberFormat="1" applyFont="1" applyFill="1" applyBorder="1" applyAlignment="1">
      <alignment horizontal="center" vertical="center" wrapText="1" readingOrder="1"/>
    </xf>
    <xf numFmtId="9" fontId="4" fillId="9" borderId="5" xfId="1" applyFont="1" applyFill="1" applyBorder="1" applyAlignment="1">
      <alignment horizontal="center" vertical="center" wrapText="1" readingOrder="1"/>
    </xf>
    <xf numFmtId="165" fontId="5" fillId="9" borderId="5" xfId="0" applyNumberFormat="1" applyFont="1" applyFill="1" applyBorder="1" applyAlignment="1">
      <alignment horizontal="center" vertical="center" wrapText="1" readingOrder="1"/>
    </xf>
    <xf numFmtId="9" fontId="5" fillId="9" borderId="5" xfId="0" applyNumberFormat="1" applyFont="1" applyFill="1" applyBorder="1" applyAlignment="1">
      <alignment horizontal="center" vertical="center" wrapText="1" readingOrder="1"/>
    </xf>
    <xf numFmtId="9" fontId="17" fillId="9" borderId="36" xfId="0" applyNumberFormat="1" applyFont="1" applyFill="1" applyBorder="1" applyAlignment="1">
      <alignment horizontal="center" vertical="center" wrapText="1" readingOrder="1"/>
    </xf>
    <xf numFmtId="164" fontId="5" fillId="2" borderId="5" xfId="2" applyNumberFormat="1" applyFont="1" applyFill="1" applyBorder="1" applyAlignment="1">
      <alignment horizontal="left" vertical="center" wrapText="1" readingOrder="1"/>
    </xf>
    <xf numFmtId="0" fontId="18" fillId="9" borderId="36" xfId="2" applyNumberFormat="1" applyFont="1" applyFill="1" applyBorder="1" applyAlignment="1">
      <alignment horizontal="center" vertical="center" wrapText="1" readingOrder="1"/>
    </xf>
    <xf numFmtId="9" fontId="17" fillId="9" borderId="37" xfId="2" applyNumberFormat="1" applyFont="1" applyFill="1" applyBorder="1" applyAlignment="1">
      <alignment horizontal="center" vertical="center" wrapText="1" readingOrder="1"/>
    </xf>
    <xf numFmtId="9" fontId="17" fillId="9" borderId="36" xfId="2" applyNumberFormat="1" applyFont="1" applyFill="1" applyBorder="1" applyAlignment="1">
      <alignment horizontal="center" vertical="center" wrapText="1" readingOrder="1"/>
    </xf>
    <xf numFmtId="165" fontId="4" fillId="9" borderId="5" xfId="0" applyNumberFormat="1" applyFont="1" applyFill="1" applyBorder="1" applyAlignment="1">
      <alignment horizontal="center" vertical="center" wrapText="1" readingOrder="1"/>
    </xf>
    <xf numFmtId="0" fontId="5" fillId="9" borderId="5" xfId="0" applyNumberFormat="1" applyFont="1" applyFill="1" applyBorder="1" applyAlignment="1">
      <alignment horizontal="center" vertical="center" wrapText="1" readingOrder="1"/>
    </xf>
    <xf numFmtId="9" fontId="14" fillId="4" borderId="20" xfId="1" applyFont="1" applyFill="1" applyBorder="1" applyAlignment="1">
      <alignment horizontal="center" vertical="center" wrapText="1" readingOrder="1"/>
    </xf>
    <xf numFmtId="9" fontId="18" fillId="2" borderId="5" xfId="2" applyNumberFormat="1" applyFont="1" applyFill="1" applyBorder="1" applyAlignment="1">
      <alignment horizontal="center" vertical="center" wrapText="1" readingOrder="1"/>
    </xf>
    <xf numFmtId="169" fontId="3" fillId="0" borderId="0" xfId="0" applyNumberFormat="1" applyFont="1"/>
    <xf numFmtId="10" fontId="3" fillId="0" borderId="0" xfId="0" applyNumberFormat="1" applyFont="1"/>
    <xf numFmtId="165" fontId="19" fillId="2" borderId="2" xfId="2" applyNumberFormat="1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165" fontId="14" fillId="4" borderId="6" xfId="0" applyNumberFormat="1" applyFont="1" applyFill="1" applyBorder="1" applyAlignment="1">
      <alignment horizontal="center" vertical="center" wrapText="1" readingOrder="1"/>
    </xf>
    <xf numFmtId="165" fontId="14" fillId="4" borderId="20" xfId="0" applyNumberFormat="1" applyFont="1" applyFill="1" applyBorder="1" applyAlignment="1">
      <alignment horizontal="center" vertical="center" wrapText="1" readingOrder="1"/>
    </xf>
    <xf numFmtId="165" fontId="15" fillId="4" borderId="21" xfId="0" applyNumberFormat="1" applyFont="1" applyFill="1" applyBorder="1" applyAlignment="1">
      <alignment horizontal="center" vertical="center" wrapText="1" readingOrder="1"/>
    </xf>
    <xf numFmtId="165" fontId="14" fillId="4" borderId="2" xfId="0" applyNumberFormat="1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left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17" fillId="2" borderId="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17" fillId="2" borderId="15" xfId="0" applyFont="1" applyFill="1" applyBorder="1" applyAlignment="1">
      <alignment horizontal="left" vertical="center" wrapText="1" readingOrder="1"/>
    </xf>
    <xf numFmtId="0" fontId="17" fillId="2" borderId="16" xfId="0" applyFont="1" applyFill="1" applyBorder="1" applyAlignment="1">
      <alignment horizontal="left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2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9" fontId="20" fillId="2" borderId="5" xfId="0" applyNumberFormat="1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vertical="center" wrapText="1" readingOrder="1"/>
    </xf>
    <xf numFmtId="165" fontId="18" fillId="2" borderId="2" xfId="0" applyNumberFormat="1" applyFont="1" applyFill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vertical="center" wrapText="1" readingOrder="1"/>
    </xf>
    <xf numFmtId="165" fontId="18" fillId="2" borderId="20" xfId="0" applyNumberFormat="1" applyFont="1" applyFill="1" applyBorder="1" applyAlignment="1">
      <alignment horizontal="center" vertical="center" wrapText="1" readingOrder="1"/>
    </xf>
    <xf numFmtId="0" fontId="17" fillId="2" borderId="26" xfId="0" applyFont="1" applyFill="1" applyBorder="1" applyAlignment="1">
      <alignment horizontal="left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165" fontId="14" fillId="4" borderId="21" xfId="0" applyNumberFormat="1" applyFont="1" applyFill="1" applyBorder="1" applyAlignment="1">
      <alignment horizontal="center" vertical="center" wrapText="1" readingOrder="1"/>
    </xf>
    <xf numFmtId="165" fontId="14" fillId="4" borderId="39" xfId="0" applyNumberFormat="1" applyFont="1" applyFill="1" applyBorder="1" applyAlignment="1">
      <alignment horizontal="center" vertical="center" wrapText="1" readingOrder="1"/>
    </xf>
    <xf numFmtId="165" fontId="14" fillId="4" borderId="3" xfId="0" applyNumberFormat="1" applyFont="1" applyFill="1" applyBorder="1" applyAlignment="1">
      <alignment horizontal="center" vertical="center" wrapText="1" readingOrder="1"/>
    </xf>
    <xf numFmtId="0" fontId="2" fillId="7" borderId="0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left" vertical="center" wrapText="1" readingOrder="1"/>
    </xf>
    <xf numFmtId="0" fontId="4" fillId="2" borderId="0" xfId="0" applyFont="1" applyFill="1" applyBorder="1" applyAlignment="1">
      <alignment horizontal="left" vertical="center" wrapText="1" readingOrder="1"/>
    </xf>
    <xf numFmtId="165" fontId="14" fillId="4" borderId="1" xfId="0" applyNumberFormat="1" applyFont="1" applyFill="1" applyBorder="1" applyAlignment="1">
      <alignment horizontal="center" vertical="center" wrapText="1" readingOrder="1"/>
    </xf>
    <xf numFmtId="165" fontId="14" fillId="4" borderId="6" xfId="0" applyNumberFormat="1" applyFont="1" applyFill="1" applyBorder="1" applyAlignment="1">
      <alignment horizontal="center" vertical="center" wrapText="1" readingOrder="1"/>
    </xf>
    <xf numFmtId="165" fontId="14" fillId="4" borderId="40" xfId="0" applyNumberFormat="1" applyFont="1" applyFill="1" applyBorder="1" applyAlignment="1">
      <alignment horizontal="center" vertical="center" wrapText="1" readingOrder="1"/>
    </xf>
    <xf numFmtId="165" fontId="14" fillId="4" borderId="41" xfId="0" applyNumberFormat="1" applyFont="1" applyFill="1" applyBorder="1" applyAlignment="1">
      <alignment horizontal="center" vertical="center" wrapText="1" readingOrder="1"/>
    </xf>
    <xf numFmtId="165" fontId="14" fillId="4" borderId="42" xfId="0" applyNumberFormat="1" applyFont="1" applyFill="1" applyBorder="1" applyAlignment="1">
      <alignment horizontal="center" vertical="center" wrapText="1" readingOrder="1"/>
    </xf>
    <xf numFmtId="165" fontId="14" fillId="4" borderId="22" xfId="0" applyNumberFormat="1" applyFont="1" applyFill="1" applyBorder="1" applyAlignment="1">
      <alignment horizontal="center" vertical="center" wrapText="1" readingOrder="1"/>
    </xf>
    <xf numFmtId="165" fontId="14" fillId="4" borderId="23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34" xfId="0" applyFont="1" applyFill="1" applyBorder="1" applyAlignment="1">
      <alignment horizontal="center" vertical="center" wrapText="1" readingOrder="1"/>
    </xf>
    <xf numFmtId="0" fontId="17" fillId="2" borderId="37" xfId="0" applyFont="1" applyFill="1" applyBorder="1" applyAlignment="1">
      <alignment horizontal="left" vertical="center" wrapText="1" readingOrder="1"/>
    </xf>
    <xf numFmtId="0" fontId="17" fillId="2" borderId="34" xfId="0" applyFont="1" applyFill="1" applyBorder="1" applyAlignment="1">
      <alignment horizontal="left" vertical="center" wrapText="1" readingOrder="1"/>
    </xf>
    <xf numFmtId="0" fontId="17" fillId="2" borderId="15" xfId="0" applyFont="1" applyFill="1" applyBorder="1" applyAlignment="1">
      <alignment horizontal="left" vertical="center" wrapText="1" readingOrder="1"/>
    </xf>
    <xf numFmtId="0" fontId="17" fillId="2" borderId="17" xfId="0" applyFont="1" applyFill="1" applyBorder="1" applyAlignment="1">
      <alignment horizontal="left" vertical="center" wrapText="1" readingOrder="1"/>
    </xf>
    <xf numFmtId="0" fontId="17" fillId="2" borderId="16" xfId="0" applyFont="1" applyFill="1" applyBorder="1" applyAlignment="1">
      <alignment horizontal="left" vertical="center" wrapText="1" readingOrder="1"/>
    </xf>
    <xf numFmtId="0" fontId="2" fillId="3" borderId="0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14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 readingOrder="1"/>
    </xf>
    <xf numFmtId="0" fontId="2" fillId="3" borderId="20" xfId="0" applyFont="1" applyFill="1" applyBorder="1" applyAlignment="1">
      <alignment horizontal="center" vertical="center" wrapText="1" readingOrder="1"/>
    </xf>
    <xf numFmtId="0" fontId="17" fillId="2" borderId="10" xfId="0" applyFont="1" applyFill="1" applyBorder="1" applyAlignment="1">
      <alignment horizontal="center" vertical="center" wrapText="1" readingOrder="1"/>
    </xf>
    <xf numFmtId="0" fontId="17" fillId="2" borderId="9" xfId="0" applyFont="1" applyFill="1" applyBorder="1" applyAlignment="1">
      <alignment horizontal="center" vertical="center" wrapText="1" readingOrder="1"/>
    </xf>
    <xf numFmtId="165" fontId="14" fillId="4" borderId="20" xfId="0" applyNumberFormat="1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left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9" fontId="14" fillId="4" borderId="12" xfId="0" applyNumberFormat="1" applyFont="1" applyFill="1" applyBorder="1" applyAlignment="1">
      <alignment horizontal="center" vertical="center" wrapText="1" readingOrder="1"/>
    </xf>
    <xf numFmtId="9" fontId="14" fillId="4" borderId="0" xfId="0" applyNumberFormat="1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center" vertical="center" wrapText="1" readingOrder="1"/>
    </xf>
    <xf numFmtId="0" fontId="17" fillId="2" borderId="46" xfId="0" applyFont="1" applyFill="1" applyBorder="1" applyAlignment="1">
      <alignment horizontal="center" vertical="center" wrapText="1" readingOrder="1"/>
    </xf>
    <xf numFmtId="0" fontId="2" fillId="7" borderId="7" xfId="0" applyFont="1" applyFill="1" applyBorder="1" applyAlignment="1">
      <alignment horizontal="center" vertical="center" wrapText="1" readingOrder="1"/>
    </xf>
    <xf numFmtId="165" fontId="14" fillId="4" borderId="2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left" vertical="top" wrapText="1" readingOrder="1"/>
    </xf>
    <xf numFmtId="0" fontId="4" fillId="2" borderId="24" xfId="0" applyFont="1" applyFill="1" applyBorder="1" applyAlignment="1">
      <alignment horizontal="left" vertical="top" wrapText="1" readingOrder="1"/>
    </xf>
    <xf numFmtId="0" fontId="4" fillId="2" borderId="25" xfId="0" applyFont="1" applyFill="1" applyBorder="1" applyAlignment="1">
      <alignment horizontal="left" vertical="top" wrapText="1" readingOrder="1"/>
    </xf>
    <xf numFmtId="0" fontId="4" fillId="2" borderId="20" xfId="0" applyFont="1" applyFill="1" applyBorder="1" applyAlignment="1">
      <alignment horizontal="left" vertical="top" wrapText="1" readingOrder="1"/>
    </xf>
    <xf numFmtId="0" fontId="4" fillId="2" borderId="21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left" vertical="top" wrapText="1" readingOrder="1"/>
    </xf>
    <xf numFmtId="0" fontId="2" fillId="7" borderId="4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6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165" fontId="15" fillId="4" borderId="3" xfId="0" applyNumberFormat="1" applyFont="1" applyFill="1" applyBorder="1" applyAlignment="1">
      <alignment horizontal="center" vertical="center" wrapText="1" readingOrder="1"/>
    </xf>
    <xf numFmtId="165" fontId="15" fillId="4" borderId="21" xfId="0" applyNumberFormat="1" applyFont="1" applyFill="1" applyBorder="1" applyAlignment="1">
      <alignment horizontal="center" vertical="center" wrapText="1" readingOrder="1"/>
    </xf>
    <xf numFmtId="0" fontId="4" fillId="2" borderId="45" xfId="0" applyFont="1" applyFill="1" applyBorder="1" applyAlignment="1">
      <alignment horizontal="center" vertical="top" wrapText="1" readingOrder="1"/>
    </xf>
    <xf numFmtId="0" fontId="4" fillId="2" borderId="22" xfId="0" applyFont="1" applyFill="1" applyBorder="1" applyAlignment="1">
      <alignment horizontal="center" vertical="top" wrapText="1" readingOrder="1"/>
    </xf>
    <xf numFmtId="0" fontId="4" fillId="2" borderId="27" xfId="0" applyFont="1" applyFill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5" fontId="14" fillId="4" borderId="8" xfId="0" applyNumberFormat="1" applyFont="1" applyFill="1" applyBorder="1" applyAlignment="1">
      <alignment horizontal="center" vertical="center" wrapText="1" readingOrder="1"/>
    </xf>
    <xf numFmtId="165" fontId="14" fillId="4" borderId="10" xfId="0" applyNumberFormat="1" applyFont="1" applyFill="1" applyBorder="1" applyAlignment="1">
      <alignment horizontal="center" vertical="center" wrapText="1" readingOrder="1"/>
    </xf>
    <xf numFmtId="0" fontId="18" fillId="2" borderId="37" xfId="0" applyFont="1" applyFill="1" applyBorder="1" applyAlignment="1">
      <alignment horizontal="left" vertical="center" wrapText="1" readingOrder="1"/>
    </xf>
    <xf numFmtId="0" fontId="18" fillId="2" borderId="3" xfId="0" applyFont="1" applyFill="1" applyBorder="1" applyAlignment="1">
      <alignment horizontal="left" vertical="center" wrapText="1" readingOrder="1"/>
    </xf>
    <xf numFmtId="0" fontId="18" fillId="2" borderId="34" xfId="0" applyFont="1" applyFill="1" applyBorder="1" applyAlignment="1">
      <alignment horizontal="left" vertical="center" wrapText="1" readingOrder="1"/>
    </xf>
    <xf numFmtId="0" fontId="2" fillId="8" borderId="1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left" vertical="center" wrapText="1" readingOrder="1"/>
    </xf>
    <xf numFmtId="0" fontId="4" fillId="2" borderId="3" xfId="0" applyFont="1" applyFill="1" applyBorder="1" applyAlignment="1">
      <alignment horizontal="left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>
      <alignment horizontal="center" vertical="center" wrapText="1" readingOrder="1"/>
    </xf>
    <xf numFmtId="165" fontId="22" fillId="4" borderId="21" xfId="0" applyNumberFormat="1" applyFont="1" applyFill="1" applyBorder="1" applyAlignment="1">
      <alignment horizontal="center" vertical="center" wrapText="1" readingOrder="1"/>
    </xf>
    <xf numFmtId="0" fontId="18" fillId="2" borderId="15" xfId="0" applyFont="1" applyFill="1" applyBorder="1" applyAlignment="1">
      <alignment horizontal="left" vertical="center" wrapText="1" readingOrder="1"/>
    </xf>
    <xf numFmtId="0" fontId="18" fillId="2" borderId="17" xfId="0" applyFont="1" applyFill="1" applyBorder="1" applyAlignment="1">
      <alignment horizontal="left" vertical="center" wrapText="1" readingOrder="1"/>
    </xf>
    <xf numFmtId="0" fontId="18" fillId="2" borderId="16" xfId="0" applyFont="1" applyFill="1" applyBorder="1" applyAlignment="1">
      <alignment horizontal="left" vertical="center" wrapText="1" readingOrder="1"/>
    </xf>
    <xf numFmtId="0" fontId="17" fillId="2" borderId="3" xfId="0" applyFont="1" applyFill="1" applyBorder="1" applyAlignment="1">
      <alignment horizontal="left" vertical="center" wrapText="1" readingOrder="1"/>
    </xf>
    <xf numFmtId="0" fontId="2" fillId="7" borderId="22" xfId="0" applyFont="1" applyFill="1" applyBorder="1" applyAlignment="1">
      <alignment horizontal="center" vertical="center" wrapText="1" readingOrder="1"/>
    </xf>
    <xf numFmtId="165" fontId="14" fillId="4" borderId="12" xfId="0" applyNumberFormat="1" applyFont="1" applyFill="1" applyBorder="1" applyAlignment="1">
      <alignment horizontal="center" vertical="center" wrapText="1" readingOrder="1"/>
    </xf>
    <xf numFmtId="165" fontId="14" fillId="4" borderId="0" xfId="0" applyNumberFormat="1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>
      <alignment horizontal="center" vertical="center" wrapText="1" readingOrder="1"/>
    </xf>
    <xf numFmtId="0" fontId="2" fillId="8" borderId="0" xfId="0" applyFont="1" applyFill="1" applyBorder="1" applyAlignment="1">
      <alignment horizontal="center" vertical="center" wrapText="1" readingOrder="1"/>
    </xf>
    <xf numFmtId="0" fontId="2" fillId="8" borderId="1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vertical="center" wrapText="1" readingOrder="1"/>
    </xf>
    <xf numFmtId="0" fontId="4" fillId="2" borderId="3" xfId="0" applyFont="1" applyFill="1" applyBorder="1" applyAlignment="1">
      <alignment vertical="center" wrapText="1" readingOrder="1"/>
    </xf>
    <xf numFmtId="0" fontId="2" fillId="8" borderId="7" xfId="0" applyFont="1" applyFill="1" applyBorder="1" applyAlignment="1">
      <alignment horizontal="center" vertical="center" wrapText="1" readingOrder="1"/>
    </xf>
    <xf numFmtId="0" fontId="2" fillId="8" borderId="9" xfId="0" applyFont="1" applyFill="1" applyBorder="1" applyAlignment="1">
      <alignment horizontal="center" vertical="center" wrapText="1" readingOrder="1"/>
    </xf>
    <xf numFmtId="0" fontId="2" fillId="8" borderId="11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2" fillId="7" borderId="12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0" fontId="4" fillId="2" borderId="44" xfId="0" applyFont="1" applyFill="1" applyBorder="1" applyAlignment="1">
      <alignment horizontal="center" vertical="center" wrapText="1" readingOrder="1"/>
    </xf>
    <xf numFmtId="0" fontId="8" fillId="2" borderId="15" xfId="0" applyFont="1" applyFill="1" applyBorder="1" applyAlignment="1">
      <alignment horizontal="left" vertical="center" wrapText="1" readingOrder="1"/>
    </xf>
    <xf numFmtId="0" fontId="8" fillId="2" borderId="44" xfId="0" applyFont="1" applyFill="1" applyBorder="1" applyAlignment="1">
      <alignment horizontal="left" vertical="center" wrapText="1" readingOrder="1"/>
    </xf>
    <xf numFmtId="0" fontId="17" fillId="2" borderId="15" xfId="0" applyFont="1" applyFill="1" applyBorder="1" applyAlignment="1">
      <alignment horizontal="center" vertical="center" wrapText="1" readingOrder="1"/>
    </xf>
    <xf numFmtId="0" fontId="17" fillId="2" borderId="17" xfId="0" applyFont="1" applyFill="1" applyBorder="1" applyAlignment="1">
      <alignment horizontal="center" vertical="center" wrapText="1" readingOrder="1"/>
    </xf>
    <xf numFmtId="0" fontId="17" fillId="2" borderId="16" xfId="0" applyFont="1" applyFill="1" applyBorder="1" applyAlignment="1">
      <alignment horizontal="center" vertical="center" wrapText="1" readingOrder="1"/>
    </xf>
    <xf numFmtId="0" fontId="17" fillId="9" borderId="15" xfId="0" applyFont="1" applyFill="1" applyBorder="1" applyAlignment="1">
      <alignment horizontal="left" vertical="center" wrapText="1" readingOrder="1"/>
    </xf>
    <xf numFmtId="0" fontId="17" fillId="9" borderId="17" xfId="0" applyFont="1" applyFill="1" applyBorder="1" applyAlignment="1">
      <alignment horizontal="left" vertical="center" wrapText="1" readingOrder="1"/>
    </xf>
    <xf numFmtId="0" fontId="17" fillId="9" borderId="16" xfId="0" applyFont="1" applyFill="1" applyBorder="1" applyAlignment="1">
      <alignment horizontal="left" vertical="center" wrapText="1" readingOrder="1"/>
    </xf>
    <xf numFmtId="0" fontId="5" fillId="2" borderId="8" xfId="0" applyFont="1" applyFill="1" applyBorder="1" applyAlignment="1">
      <alignment horizontal="left" vertical="center" wrapText="1" readingOrder="1"/>
    </xf>
    <xf numFmtId="0" fontId="5" fillId="2" borderId="10" xfId="0" applyFont="1" applyFill="1" applyBorder="1" applyAlignment="1">
      <alignment horizontal="left" vertical="center" wrapText="1" readingOrder="1"/>
    </xf>
    <xf numFmtId="0" fontId="2" fillId="7" borderId="14" xfId="0" applyFont="1" applyFill="1" applyBorder="1" applyAlignment="1">
      <alignment horizontal="center" vertical="center" wrapText="1" readingOrder="1"/>
    </xf>
    <xf numFmtId="0" fontId="2" fillId="7" borderId="18" xfId="0" applyFont="1" applyFill="1" applyBorder="1" applyAlignment="1">
      <alignment horizontal="center" vertical="center" wrapText="1" readingOrder="1"/>
    </xf>
    <xf numFmtId="165" fontId="4" fillId="2" borderId="47" xfId="0" applyNumberFormat="1" applyFont="1" applyFill="1" applyBorder="1" applyAlignment="1">
      <alignment horizontal="center" vertical="center" wrapText="1" readingOrder="1"/>
    </xf>
    <xf numFmtId="165" fontId="14" fillId="4" borderId="13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/>
    <xf numFmtId="170" fontId="3" fillId="0" borderId="0" xfId="0" applyNumberFormat="1" applyFont="1" applyFill="1"/>
    <xf numFmtId="0" fontId="16" fillId="8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14" fillId="0" borderId="6" xfId="0" applyNumberFormat="1" applyFont="1" applyFill="1" applyBorder="1" applyAlignment="1">
      <alignment horizontal="center" vertical="center" wrapText="1" readingOrder="1"/>
    </xf>
    <xf numFmtId="9" fontId="3" fillId="0" borderId="0" xfId="1" applyFont="1" applyFill="1"/>
    <xf numFmtId="9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 wrapText="1" readingOrder="1"/>
    </xf>
    <xf numFmtId="0" fontId="5" fillId="2" borderId="34" xfId="0" applyFont="1" applyFill="1" applyBorder="1" applyAlignment="1">
      <alignment vertical="center" wrapText="1" readingOrder="1"/>
    </xf>
    <xf numFmtId="0" fontId="18" fillId="2" borderId="33" xfId="0" applyFont="1" applyFill="1" applyBorder="1" applyAlignment="1">
      <alignment vertical="center" wrapText="1" readingOrder="1"/>
    </xf>
    <xf numFmtId="0" fontId="18" fillId="2" borderId="31" xfId="0" applyFont="1" applyFill="1" applyBorder="1" applyAlignment="1">
      <alignment vertical="center" wrapText="1" readingOrder="1"/>
    </xf>
    <xf numFmtId="0" fontId="18" fillId="2" borderId="32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</cellXfs>
  <cellStyles count="9">
    <cellStyle name="Millares" xfId="2" builtinId="3"/>
    <cellStyle name="Millares 2" xfId="8" xr:uid="{FCD9AE24-2564-428A-B267-03B8B8FFC3A7}"/>
    <cellStyle name="Normal" xfId="0" builtinId="0"/>
    <cellStyle name="Normal 2" xfId="3" xr:uid="{00000000-0005-0000-0000-000002000000}"/>
    <cellStyle name="Normal 2 2" xfId="5" xr:uid="{00000000-0005-0000-0000-000003000000}"/>
    <cellStyle name="Normal 2 3" xfId="4" xr:uid="{00000000-0005-0000-0000-000004000000}"/>
    <cellStyle name="Normal 3" xfId="6" xr:uid="{00000000-0005-0000-0000-000005000000}"/>
    <cellStyle name="Normal 4" xfId="7" xr:uid="{00000000-0005-0000-0000-000006000000}"/>
    <cellStyle name="Porcentaje" xfId="1" builtinId="5"/>
  </cellStyles>
  <dxfs count="0"/>
  <tableStyles count="0" defaultTableStyle="TableStyleMedium2" defaultPivotStyle="PivotStyleLight16"/>
  <colors>
    <mruColors>
      <color rgb="FFC6D9F1"/>
      <color rgb="FF007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92D050"/>
  </sheetPr>
  <dimension ref="A1:AW29"/>
  <sheetViews>
    <sheetView showGridLines="0" tabSelected="1" zoomScale="53" zoomScaleNormal="53" workbookViewId="0">
      <pane ySplit="4" topLeftCell="A5" activePane="bottomLeft" state="frozen"/>
      <selection activeCell="V1" sqref="V1:V3"/>
      <selection pane="bottomLeft" activeCell="L8" sqref="L8"/>
    </sheetView>
  </sheetViews>
  <sheetFormatPr baseColWidth="10" defaultColWidth="11.42578125" defaultRowHeight="18" outlineLevelCol="3" x14ac:dyDescent="0.25"/>
  <cols>
    <col min="1" max="1" width="39.28515625" style="2" customWidth="1"/>
    <col min="2" max="2" width="51" style="2" customWidth="1" outlineLevel="1"/>
    <col min="3" max="3" width="64.28515625" style="2" customWidth="1" outlineLevel="3"/>
    <col min="4" max="4" width="15" style="2" customWidth="1"/>
    <col min="5" max="6" width="18" style="2" customWidth="1"/>
    <col min="7" max="7" width="17.140625" style="2" customWidth="1"/>
    <col min="8" max="8" width="24.140625" style="2" customWidth="1"/>
    <col min="9" max="9" width="28.140625" style="2" customWidth="1"/>
    <col min="10" max="10" width="27.28515625" style="2" bestFit="1" customWidth="1"/>
    <col min="11" max="11" width="11.7109375" style="2" bestFit="1" customWidth="1"/>
    <col min="12" max="13" width="11.42578125" style="2"/>
    <col min="14" max="14" width="15.42578125" style="2" bestFit="1" customWidth="1"/>
    <col min="15" max="16384" width="11.42578125" style="2"/>
  </cols>
  <sheetData>
    <row r="1" spans="1:49" x14ac:dyDescent="0.25">
      <c r="A1" s="275" t="s">
        <v>464</v>
      </c>
      <c r="B1" s="275"/>
      <c r="C1" s="275"/>
      <c r="D1" s="275"/>
      <c r="E1" s="275"/>
      <c r="F1" s="275"/>
      <c r="G1" s="275"/>
      <c r="H1" s="275"/>
    </row>
    <row r="2" spans="1:49" ht="18.75" thickBot="1" x14ac:dyDescent="0.3"/>
    <row r="3" spans="1:49" ht="18.75" customHeight="1" thickBot="1" x14ac:dyDescent="0.3">
      <c r="A3" s="276" t="s">
        <v>0</v>
      </c>
      <c r="B3" s="242"/>
      <c r="C3" s="280" t="s">
        <v>2</v>
      </c>
      <c r="D3" s="278"/>
      <c r="E3" s="279"/>
      <c r="F3" s="279"/>
      <c r="G3" s="279"/>
      <c r="H3" s="279"/>
    </row>
    <row r="4" spans="1:49" ht="54" x14ac:dyDescent="0.25">
      <c r="A4" s="277"/>
      <c r="B4" s="241" t="s">
        <v>461</v>
      </c>
      <c r="C4" s="277"/>
      <c r="D4" s="227" t="s">
        <v>3</v>
      </c>
      <c r="E4" s="227" t="s">
        <v>4</v>
      </c>
      <c r="F4" s="227" t="s">
        <v>5</v>
      </c>
      <c r="G4" s="227" t="s">
        <v>6</v>
      </c>
      <c r="H4" s="227" t="s">
        <v>7</v>
      </c>
      <c r="I4" s="50" t="s">
        <v>8</v>
      </c>
      <c r="J4" s="50" t="s">
        <v>9</v>
      </c>
    </row>
    <row r="5" spans="1:49" s="52" customFormat="1" ht="18.75" customHeight="1" x14ac:dyDescent="0.25">
      <c r="A5" s="258"/>
      <c r="B5" s="258"/>
      <c r="C5" s="258"/>
      <c r="D5" s="258"/>
      <c r="E5" s="258"/>
      <c r="F5" s="258"/>
      <c r="G5" s="258"/>
      <c r="H5" s="258"/>
      <c r="I5" s="54"/>
      <c r="J5" s="5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57" thickBot="1" x14ac:dyDescent="0.3">
      <c r="A6" s="233" t="s">
        <v>10</v>
      </c>
      <c r="B6" s="139" t="s">
        <v>11</v>
      </c>
      <c r="C6" s="141" t="s">
        <v>12</v>
      </c>
      <c r="D6" s="126">
        <v>1090</v>
      </c>
      <c r="E6" s="126">
        <v>0</v>
      </c>
      <c r="F6" s="27">
        <v>749</v>
      </c>
      <c r="G6" s="27">
        <v>1195</v>
      </c>
      <c r="H6" s="29">
        <v>1.2434426229508198</v>
      </c>
      <c r="I6" s="230">
        <f>H6</f>
        <v>1.2434426229508198</v>
      </c>
      <c r="J6" s="230">
        <f>IF(I6&gt;=100%,100%,I6)</f>
        <v>1</v>
      </c>
    </row>
    <row r="7" spans="1:49" s="52" customFormat="1" ht="18.75" customHeight="1" x14ac:dyDescent="0.25">
      <c r="A7" s="258" t="s">
        <v>13</v>
      </c>
      <c r="B7" s="258"/>
      <c r="C7" s="258"/>
      <c r="D7" s="258"/>
      <c r="E7" s="258"/>
      <c r="F7" s="258"/>
      <c r="G7" s="258"/>
      <c r="H7" s="258"/>
      <c r="I7" s="54"/>
      <c r="J7" s="5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76.5" customHeight="1" thickBot="1" x14ac:dyDescent="0.3">
      <c r="A8" s="260" t="s">
        <v>14</v>
      </c>
      <c r="B8" s="139" t="s">
        <v>15</v>
      </c>
      <c r="C8" s="141" t="s">
        <v>16</v>
      </c>
      <c r="D8" s="123">
        <f>85+84+30</f>
        <v>199</v>
      </c>
      <c r="E8" s="126">
        <v>121</v>
      </c>
      <c r="F8" s="27">
        <v>62</v>
      </c>
      <c r="G8" s="27">
        <v>14</v>
      </c>
      <c r="H8" s="29">
        <v>1.1314285714285715</v>
      </c>
      <c r="I8" s="266">
        <f>+AVERAGE(H8:H9)</f>
        <v>1.1841353383458646</v>
      </c>
      <c r="J8" s="266">
        <f>IF(I8&gt;=100%,100%,I8)</f>
        <v>1</v>
      </c>
    </row>
    <row r="9" spans="1:49" ht="103.5" customHeight="1" thickBot="1" x14ac:dyDescent="0.3">
      <c r="A9" s="260"/>
      <c r="B9" s="139" t="s">
        <v>17</v>
      </c>
      <c r="C9" s="141" t="s">
        <v>16</v>
      </c>
      <c r="D9" s="127">
        <f>114+175+56</f>
        <v>345</v>
      </c>
      <c r="E9" s="128">
        <v>193</v>
      </c>
      <c r="F9" s="23">
        <v>128</v>
      </c>
      <c r="G9" s="23">
        <v>39</v>
      </c>
      <c r="H9" s="24">
        <v>1.236842105263158</v>
      </c>
      <c r="I9" s="267"/>
      <c r="J9" s="267"/>
    </row>
    <row r="10" spans="1:49" s="53" customFormat="1" ht="18.75" customHeight="1" thickBot="1" x14ac:dyDescent="0.3">
      <c r="A10" s="258" t="s">
        <v>18</v>
      </c>
      <c r="B10" s="258"/>
      <c r="C10" s="258"/>
      <c r="D10" s="258"/>
      <c r="E10" s="258"/>
      <c r="F10" s="258"/>
      <c r="G10" s="258"/>
      <c r="H10" s="258"/>
      <c r="I10" s="54"/>
      <c r="J10" s="5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53" customFormat="1" ht="83.25" customHeight="1" thickBot="1" x14ac:dyDescent="0.3">
      <c r="A11" s="192" t="s">
        <v>19</v>
      </c>
      <c r="B11" s="120" t="s">
        <v>20</v>
      </c>
      <c r="C11" s="192" t="s">
        <v>21</v>
      </c>
      <c r="D11" s="123">
        <v>4</v>
      </c>
      <c r="E11" s="115">
        <v>0</v>
      </c>
      <c r="F11" s="23">
        <v>8</v>
      </c>
      <c r="G11" s="23">
        <v>4</v>
      </c>
      <c r="H11" s="140">
        <v>1.4545454545454546</v>
      </c>
      <c r="I11" s="143">
        <f>+AVERAGE(H11)</f>
        <v>1.4545454545454546</v>
      </c>
      <c r="J11" s="143">
        <f>IF(I11&gt;=100%,100%,I11)</f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s="53" customFormat="1" ht="75.75" thickBot="1" x14ac:dyDescent="0.3">
      <c r="A12" s="272" t="s">
        <v>22</v>
      </c>
      <c r="B12" s="139" t="s">
        <v>23</v>
      </c>
      <c r="C12" s="234" t="s">
        <v>24</v>
      </c>
      <c r="D12" s="124">
        <v>9.5000000000000001E-2</v>
      </c>
      <c r="E12" s="115">
        <v>0</v>
      </c>
      <c r="F12" s="23" t="s">
        <v>25</v>
      </c>
      <c r="G12" s="23" t="s">
        <v>25</v>
      </c>
      <c r="H12" s="24">
        <v>0.95</v>
      </c>
      <c r="I12" s="263">
        <f>+AVERAGE(H12:H15)</f>
        <v>0.98750000000000004</v>
      </c>
      <c r="J12" s="263">
        <f>IF(I12&gt;=100%,100%,I12)</f>
        <v>0.98750000000000004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s="53" customFormat="1" ht="75.75" thickBot="1" x14ac:dyDescent="0.3">
      <c r="A13" s="273"/>
      <c r="B13" s="139" t="s">
        <v>26</v>
      </c>
      <c r="C13" s="234" t="s">
        <v>27</v>
      </c>
      <c r="D13" s="124">
        <v>0.13700000000000001</v>
      </c>
      <c r="E13" s="125">
        <v>6.3E-2</v>
      </c>
      <c r="F13" s="187">
        <v>0.01</v>
      </c>
      <c r="G13" s="187">
        <v>-0.04</v>
      </c>
      <c r="H13" s="24">
        <v>1</v>
      </c>
      <c r="I13" s="264"/>
      <c r="J13" s="26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s="53" customFormat="1" ht="75.75" thickBot="1" x14ac:dyDescent="0.3">
      <c r="A14" s="273"/>
      <c r="B14" s="139" t="s">
        <v>28</v>
      </c>
      <c r="C14" s="234" t="s">
        <v>29</v>
      </c>
      <c r="D14" s="123">
        <v>22</v>
      </c>
      <c r="E14" s="115" t="s">
        <v>25</v>
      </c>
      <c r="F14" s="23" t="s">
        <v>25</v>
      </c>
      <c r="G14" s="23" t="s">
        <v>25</v>
      </c>
      <c r="H14" s="129">
        <v>1</v>
      </c>
      <c r="I14" s="264"/>
      <c r="J14" s="264"/>
      <c r="K14" s="2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s="53" customFormat="1" ht="74.25" customHeight="1" thickBot="1" x14ac:dyDescent="0.3">
      <c r="A15" s="274"/>
      <c r="B15" s="139" t="s">
        <v>30</v>
      </c>
      <c r="C15" s="234" t="s">
        <v>31</v>
      </c>
      <c r="D15" s="123">
        <v>4</v>
      </c>
      <c r="E15" s="115" t="s">
        <v>25</v>
      </c>
      <c r="F15" s="23" t="s">
        <v>25</v>
      </c>
      <c r="G15" s="23" t="s">
        <v>25</v>
      </c>
      <c r="H15" s="129">
        <v>1</v>
      </c>
      <c r="I15" s="265"/>
      <c r="J15" s="26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35" hidden="1" customHeight="1" thickBot="1" x14ac:dyDescent="0.3">
      <c r="A16" s="233" t="s">
        <v>32</v>
      </c>
      <c r="B16" s="139" t="s">
        <v>33</v>
      </c>
      <c r="C16" s="234" t="s">
        <v>34</v>
      </c>
      <c r="D16" s="123" t="s">
        <v>25</v>
      </c>
      <c r="E16" s="115" t="s">
        <v>25</v>
      </c>
      <c r="F16" s="18" t="s">
        <v>25</v>
      </c>
      <c r="G16" s="13" t="s">
        <v>25</v>
      </c>
      <c r="H16" s="4" t="s">
        <v>25</v>
      </c>
      <c r="I16" s="135" t="str">
        <f>H16</f>
        <v>NA</v>
      </c>
      <c r="J16" s="230" t="str">
        <f>I16</f>
        <v>NA</v>
      </c>
    </row>
    <row r="17" spans="1:49" s="5" customFormat="1" ht="60.75" customHeight="1" thickBot="1" x14ac:dyDescent="0.3">
      <c r="A17" s="259" t="s">
        <v>35</v>
      </c>
      <c r="B17" s="139" t="s">
        <v>36</v>
      </c>
      <c r="C17" s="234" t="s">
        <v>37</v>
      </c>
      <c r="D17" s="122">
        <v>7.0000000000000007E-2</v>
      </c>
      <c r="E17" s="115" t="s">
        <v>25</v>
      </c>
      <c r="F17" s="26" t="s">
        <v>25</v>
      </c>
      <c r="G17" s="26" t="s">
        <v>25</v>
      </c>
      <c r="H17" s="28">
        <v>1</v>
      </c>
      <c r="I17" s="256">
        <f>+AVERAGE(H17:H21)</f>
        <v>1.014375</v>
      </c>
      <c r="J17" s="256">
        <f>IF(I17&gt;=100%,100%,I17)</f>
        <v>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s="5" customFormat="1" ht="50.25" customHeight="1" thickBot="1" x14ac:dyDescent="0.3">
      <c r="A18" s="259"/>
      <c r="B18" s="139" t="s">
        <v>39</v>
      </c>
      <c r="C18" s="234" t="s">
        <v>40</v>
      </c>
      <c r="D18" s="123">
        <v>276</v>
      </c>
      <c r="E18" s="115">
        <v>79</v>
      </c>
      <c r="F18" s="115">
        <v>467</v>
      </c>
      <c r="G18" s="9">
        <v>24</v>
      </c>
      <c r="H18" s="17">
        <v>1.0575000000000001</v>
      </c>
      <c r="I18" s="257"/>
      <c r="J18" s="257"/>
      <c r="K18" s="2"/>
      <c r="L18" s="2"/>
      <c r="M18" s="2"/>
      <c r="N18" s="22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s="5" customFormat="1" ht="57" thickBot="1" x14ac:dyDescent="0.3">
      <c r="A19" s="259"/>
      <c r="B19" s="139" t="s">
        <v>41</v>
      </c>
      <c r="C19" s="234" t="s">
        <v>42</v>
      </c>
      <c r="D19" s="124" t="s">
        <v>25</v>
      </c>
      <c r="E19" s="115">
        <v>1</v>
      </c>
      <c r="F19" s="13" t="s">
        <v>25</v>
      </c>
      <c r="G19" s="13" t="s">
        <v>25</v>
      </c>
      <c r="H19" s="17">
        <v>1</v>
      </c>
      <c r="I19" s="257"/>
      <c r="J19" s="25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s="5" customFormat="1" ht="68.25" customHeight="1" thickBot="1" x14ac:dyDescent="0.3">
      <c r="A20" s="259"/>
      <c r="B20" s="139" t="s">
        <v>43</v>
      </c>
      <c r="C20" s="234" t="s">
        <v>44</v>
      </c>
      <c r="D20" s="124" t="s">
        <v>25</v>
      </c>
      <c r="E20" s="115" t="s">
        <v>25</v>
      </c>
      <c r="F20" s="115">
        <v>1</v>
      </c>
      <c r="G20" s="10">
        <v>1</v>
      </c>
      <c r="H20" s="17">
        <v>1</v>
      </c>
      <c r="I20" s="257"/>
      <c r="J20" s="25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s="5" customFormat="1" ht="75" hidden="1" customHeight="1" thickBot="1" x14ac:dyDescent="0.3">
      <c r="A21" s="259"/>
      <c r="B21" s="139" t="s">
        <v>45</v>
      </c>
      <c r="C21" s="234" t="s">
        <v>46</v>
      </c>
      <c r="D21" s="13" t="s">
        <v>25</v>
      </c>
      <c r="E21" s="13" t="s">
        <v>25</v>
      </c>
      <c r="F21" s="13" t="s">
        <v>25</v>
      </c>
      <c r="G21" s="13" t="s">
        <v>25</v>
      </c>
      <c r="H21" s="17" t="s">
        <v>25</v>
      </c>
      <c r="I21" s="257"/>
      <c r="J21" s="25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s="52" customFormat="1" ht="18" customHeight="1" thickBot="1" x14ac:dyDescent="0.3">
      <c r="A22" s="258" t="s">
        <v>47</v>
      </c>
      <c r="B22" s="258"/>
      <c r="C22" s="258"/>
      <c r="D22" s="258"/>
      <c r="E22" s="258"/>
      <c r="F22" s="258"/>
      <c r="G22" s="258"/>
      <c r="H22" s="258"/>
      <c r="I22" s="54"/>
      <c r="J22" s="5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89.25" customHeight="1" thickBot="1" x14ac:dyDescent="0.3">
      <c r="A23" s="268" t="s">
        <v>48</v>
      </c>
      <c r="B23" s="253" t="s">
        <v>454</v>
      </c>
      <c r="C23" s="142" t="s">
        <v>49</v>
      </c>
      <c r="D23" s="105">
        <v>0.12</v>
      </c>
      <c r="E23" s="130">
        <v>0.08</v>
      </c>
      <c r="F23" s="30">
        <v>7.0000000000000007E-2</v>
      </c>
      <c r="G23" s="30">
        <v>0.06</v>
      </c>
      <c r="H23" s="17">
        <v>0.86083213773314204</v>
      </c>
      <c r="I23" s="257">
        <f>+AVERAGE(H23:H26)</f>
        <v>0.83701447546084973</v>
      </c>
      <c r="J23" s="255">
        <f>IF(I23&gt;=100%,100%,I23)</f>
        <v>0.83701447546084973</v>
      </c>
    </row>
    <row r="24" spans="1:49" ht="71.25" customHeight="1" thickBot="1" x14ac:dyDescent="0.3">
      <c r="A24" s="268"/>
      <c r="B24" s="82" t="s">
        <v>50</v>
      </c>
      <c r="C24" s="142" t="s">
        <v>51</v>
      </c>
      <c r="D24" s="131">
        <v>29617</v>
      </c>
      <c r="E24" s="131">
        <f>36383-D24</f>
        <v>6766</v>
      </c>
      <c r="F24" s="188">
        <v>3245</v>
      </c>
      <c r="G24" s="188">
        <v>2491</v>
      </c>
      <c r="H24" s="17">
        <v>0.98722576411025686</v>
      </c>
      <c r="I24" s="257"/>
      <c r="J24" s="255"/>
      <c r="K24" s="223"/>
      <c r="M24" s="137"/>
    </row>
    <row r="25" spans="1:49" ht="99.75" customHeight="1" thickBot="1" x14ac:dyDescent="0.3">
      <c r="A25" s="268"/>
      <c r="B25" s="253" t="s">
        <v>52</v>
      </c>
      <c r="C25" s="142" t="s">
        <v>53</v>
      </c>
      <c r="D25" s="123" t="s">
        <v>25</v>
      </c>
      <c r="E25" s="130" t="s">
        <v>25</v>
      </c>
      <c r="F25" s="18" t="s">
        <v>25</v>
      </c>
      <c r="G25" s="12">
        <v>1</v>
      </c>
      <c r="H25" s="17">
        <v>1</v>
      </c>
      <c r="I25" s="257"/>
      <c r="J25" s="255"/>
    </row>
    <row r="26" spans="1:49" ht="54.75" customHeight="1" thickBot="1" x14ac:dyDescent="0.3">
      <c r="A26" s="269"/>
      <c r="B26" s="82" t="s">
        <v>54</v>
      </c>
      <c r="C26" s="142" t="s">
        <v>55</v>
      </c>
      <c r="D26" s="130">
        <v>5.2999999999999999E-2</v>
      </c>
      <c r="E26" s="130" t="s">
        <v>25</v>
      </c>
      <c r="F26" s="18" t="s">
        <v>25</v>
      </c>
      <c r="G26" s="31">
        <v>0.05</v>
      </c>
      <c r="H26" s="17">
        <v>0.5</v>
      </c>
      <c r="I26" s="261"/>
      <c r="J26" s="262"/>
    </row>
    <row r="27" spans="1:49" ht="72.75" customHeight="1" thickBot="1" x14ac:dyDescent="0.3">
      <c r="A27" s="270" t="s">
        <v>56</v>
      </c>
      <c r="B27" s="82" t="s">
        <v>57</v>
      </c>
      <c r="C27" s="142" t="s">
        <v>58</v>
      </c>
      <c r="D27" s="122">
        <v>0.13700000000000001</v>
      </c>
      <c r="E27" s="130" t="s">
        <v>25</v>
      </c>
      <c r="F27" s="18" t="s">
        <v>25</v>
      </c>
      <c r="G27" s="46" t="s">
        <v>25</v>
      </c>
      <c r="H27" s="17">
        <v>0.70000000000000007</v>
      </c>
      <c r="I27" s="255">
        <f>AVERAGE(H27:H28)</f>
        <v>0.85000000000000009</v>
      </c>
      <c r="J27" s="255">
        <f>IF(I27&gt;=100%,100%,I27)</f>
        <v>0.85000000000000009</v>
      </c>
    </row>
    <row r="28" spans="1:49" ht="75.75" thickBot="1" x14ac:dyDescent="0.3">
      <c r="A28" s="271"/>
      <c r="B28" s="82" t="s">
        <v>59</v>
      </c>
      <c r="C28" s="142" t="s">
        <v>60</v>
      </c>
      <c r="D28" s="123" t="s">
        <v>25</v>
      </c>
      <c r="E28" s="130">
        <v>0.6</v>
      </c>
      <c r="F28" s="43">
        <v>0.4</v>
      </c>
      <c r="G28" s="132">
        <v>1</v>
      </c>
      <c r="H28" s="17">
        <v>1</v>
      </c>
      <c r="I28" s="255"/>
      <c r="J28" s="255"/>
    </row>
    <row r="29" spans="1:49" ht="36" customHeight="1" x14ac:dyDescent="0.25"/>
  </sheetData>
  <mergeCells count="23">
    <mergeCell ref="A5:H5"/>
    <mergeCell ref="A27:A28"/>
    <mergeCell ref="A12:A15"/>
    <mergeCell ref="A1:H1"/>
    <mergeCell ref="A3:A4"/>
    <mergeCell ref="D3:H3"/>
    <mergeCell ref="C3:C4"/>
    <mergeCell ref="J27:J28"/>
    <mergeCell ref="J17:J21"/>
    <mergeCell ref="A7:H7"/>
    <mergeCell ref="A17:A21"/>
    <mergeCell ref="A22:H22"/>
    <mergeCell ref="A8:A9"/>
    <mergeCell ref="I17:I21"/>
    <mergeCell ref="I23:I26"/>
    <mergeCell ref="J23:J26"/>
    <mergeCell ref="J12:J15"/>
    <mergeCell ref="I8:I9"/>
    <mergeCell ref="A10:H10"/>
    <mergeCell ref="J8:J9"/>
    <mergeCell ref="I12:I15"/>
    <mergeCell ref="I27:I28"/>
    <mergeCell ref="A23:A2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92D050"/>
  </sheetPr>
  <dimension ref="A1:BF61"/>
  <sheetViews>
    <sheetView showGridLines="0" zoomScale="51" zoomScaleNormal="51" workbookViewId="0">
      <selection activeCell="A2" sqref="A2"/>
    </sheetView>
  </sheetViews>
  <sheetFormatPr baseColWidth="10" defaultColWidth="11.42578125" defaultRowHeight="18" outlineLevelRow="1" x14ac:dyDescent="0.25"/>
  <cols>
    <col min="1" max="1" width="39.28515625" style="2" customWidth="1"/>
    <col min="2" max="2" width="57.5703125" style="2" customWidth="1"/>
    <col min="3" max="3" width="42.7109375" style="2" customWidth="1"/>
    <col min="4" max="5" width="15.7109375" style="2" customWidth="1"/>
    <col min="6" max="6" width="18.42578125" style="2" customWidth="1"/>
    <col min="7" max="7" width="19.7109375" style="2" customWidth="1"/>
    <col min="8" max="8" width="24.140625" style="2" customWidth="1"/>
    <col min="9" max="9" width="28.28515625" style="2" customWidth="1"/>
    <col min="10" max="10" width="29.85546875" style="2" customWidth="1"/>
    <col min="11" max="58" width="11.42578125" style="366"/>
    <col min="59" max="16384" width="11.42578125" style="2"/>
  </cols>
  <sheetData>
    <row r="1" spans="1:58" ht="18" customHeight="1" x14ac:dyDescent="0.25">
      <c r="A1" s="275" t="s">
        <v>460</v>
      </c>
      <c r="B1" s="275"/>
      <c r="C1" s="275"/>
      <c r="D1" s="275"/>
      <c r="E1" s="275"/>
      <c r="F1" s="275"/>
      <c r="G1" s="275"/>
      <c r="H1" s="275"/>
    </row>
    <row r="2" spans="1:58" ht="18.75" thickBot="1" x14ac:dyDescent="0.3"/>
    <row r="3" spans="1:58" ht="18.75" thickBot="1" x14ac:dyDescent="0.3">
      <c r="A3" s="276" t="s">
        <v>0</v>
      </c>
      <c r="B3" s="276" t="s">
        <v>462</v>
      </c>
      <c r="C3" s="276" t="s">
        <v>2</v>
      </c>
      <c r="D3" s="300"/>
      <c r="E3" s="301"/>
      <c r="F3" s="301"/>
      <c r="G3" s="301"/>
      <c r="H3" s="301"/>
    </row>
    <row r="4" spans="1:58" ht="54.75" thickBot="1" x14ac:dyDescent="0.3">
      <c r="A4" s="299"/>
      <c r="B4" s="299"/>
      <c r="C4" s="299"/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50" t="s">
        <v>8</v>
      </c>
      <c r="J4" s="50" t="s">
        <v>9</v>
      </c>
    </row>
    <row r="5" spans="1:58" s="52" customFormat="1" ht="18.75" customHeight="1" thickBot="1" x14ac:dyDescent="0.3">
      <c r="A5" s="298" t="s">
        <v>62</v>
      </c>
      <c r="B5" s="298"/>
      <c r="C5" s="298"/>
      <c r="D5" s="298"/>
      <c r="E5" s="298"/>
      <c r="F5" s="298"/>
      <c r="G5" s="298"/>
      <c r="H5" s="298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</row>
    <row r="6" spans="1:58" ht="90" customHeight="1" thickBot="1" x14ac:dyDescent="0.3">
      <c r="A6" s="307" t="s">
        <v>63</v>
      </c>
      <c r="B6" s="3" t="s">
        <v>64</v>
      </c>
      <c r="C6" s="90" t="s">
        <v>65</v>
      </c>
      <c r="D6" s="90">
        <f>7+30</f>
        <v>37</v>
      </c>
      <c r="E6" s="90">
        <v>67</v>
      </c>
      <c r="F6" s="15">
        <v>313</v>
      </c>
      <c r="G6" s="15">
        <v>182</v>
      </c>
      <c r="H6" s="17">
        <v>1.3613636363636363</v>
      </c>
      <c r="I6" s="302">
        <f>+AVERAGE(H6:H10)</f>
        <v>1.1732127272727273</v>
      </c>
      <c r="J6" s="303">
        <f>IF(I6&gt;=100%,100%,I6)</f>
        <v>1</v>
      </c>
    </row>
    <row r="7" spans="1:58" ht="96.75" customHeight="1" thickBot="1" x14ac:dyDescent="0.3">
      <c r="A7" s="268"/>
      <c r="B7" s="82" t="s">
        <v>66</v>
      </c>
      <c r="C7" s="90" t="s">
        <v>67</v>
      </c>
      <c r="D7" s="91">
        <v>110</v>
      </c>
      <c r="E7" s="92">
        <v>7079</v>
      </c>
      <c r="F7" s="15">
        <v>9151</v>
      </c>
      <c r="G7" s="15">
        <v>7354</v>
      </c>
      <c r="H7" s="17">
        <v>1.1847000000000001</v>
      </c>
      <c r="I7" s="302"/>
      <c r="J7" s="303"/>
    </row>
    <row r="8" spans="1:58" ht="89.25" customHeight="1" thickBot="1" x14ac:dyDescent="0.3">
      <c r="A8" s="268"/>
      <c r="B8" s="82" t="s">
        <v>68</v>
      </c>
      <c r="C8" s="90" t="s">
        <v>69</v>
      </c>
      <c r="D8" s="90">
        <v>358</v>
      </c>
      <c r="E8" s="90">
        <v>635</v>
      </c>
      <c r="F8" s="11">
        <v>817</v>
      </c>
      <c r="G8" s="11">
        <v>520</v>
      </c>
      <c r="H8" s="17">
        <v>1</v>
      </c>
      <c r="I8" s="302"/>
      <c r="J8" s="303"/>
    </row>
    <row r="9" spans="1:58" ht="89.25" customHeight="1" thickBot="1" x14ac:dyDescent="0.3">
      <c r="A9" s="268"/>
      <c r="B9" s="82" t="s">
        <v>70</v>
      </c>
      <c r="C9" s="90" t="s">
        <v>71</v>
      </c>
      <c r="D9" s="90" t="s">
        <v>25</v>
      </c>
      <c r="E9" s="93">
        <v>-0.01</v>
      </c>
      <c r="F9" s="11">
        <v>0</v>
      </c>
      <c r="G9" s="41">
        <v>1.1000000000000001</v>
      </c>
      <c r="H9" s="17">
        <v>1</v>
      </c>
      <c r="I9" s="302"/>
      <c r="J9" s="303"/>
    </row>
    <row r="10" spans="1:58" ht="89.25" customHeight="1" thickBot="1" x14ac:dyDescent="0.3">
      <c r="A10" s="308"/>
      <c r="B10" s="82" t="s">
        <v>72</v>
      </c>
      <c r="C10" s="90" t="s">
        <v>73</v>
      </c>
      <c r="D10" s="90">
        <f>46+56+76</f>
        <v>178</v>
      </c>
      <c r="E10" s="90">
        <v>101</v>
      </c>
      <c r="F10" s="11">
        <v>164</v>
      </c>
      <c r="G10" s="11">
        <v>151</v>
      </c>
      <c r="H10" s="17">
        <v>1.32</v>
      </c>
      <c r="I10" s="302"/>
      <c r="J10" s="303"/>
    </row>
    <row r="11" spans="1:58" ht="112.5" customHeight="1" thickBot="1" x14ac:dyDescent="0.3">
      <c r="A11" s="284" t="s">
        <v>74</v>
      </c>
      <c r="B11" s="82" t="s">
        <v>75</v>
      </c>
      <c r="C11" s="90" t="s">
        <v>76</v>
      </c>
      <c r="D11" s="90">
        <v>0</v>
      </c>
      <c r="E11" s="90">
        <v>1</v>
      </c>
      <c r="F11" s="11">
        <v>0</v>
      </c>
      <c r="G11" s="11">
        <v>1</v>
      </c>
      <c r="H11" s="4">
        <v>1</v>
      </c>
      <c r="I11" s="291">
        <f>+AVERAGE(H11:H14)</f>
        <v>1.0791666666666666</v>
      </c>
      <c r="J11" s="283">
        <f>IF(I11&gt;=100%,100%,I11)</f>
        <v>1</v>
      </c>
    </row>
    <row r="12" spans="1:58" ht="83.25" customHeight="1" thickBot="1" x14ac:dyDescent="0.3">
      <c r="A12" s="292"/>
      <c r="B12" s="82" t="s">
        <v>77</v>
      </c>
      <c r="C12" s="90" t="s">
        <v>78</v>
      </c>
      <c r="D12" s="90">
        <v>0</v>
      </c>
      <c r="E12" s="90">
        <v>1</v>
      </c>
      <c r="F12" s="11">
        <v>1</v>
      </c>
      <c r="G12" s="11">
        <v>0</v>
      </c>
      <c r="H12" s="17">
        <v>1</v>
      </c>
      <c r="I12" s="257"/>
      <c r="J12" s="255"/>
    </row>
    <row r="13" spans="1:58" ht="77.25" customHeight="1" thickBot="1" x14ac:dyDescent="0.3">
      <c r="A13" s="292"/>
      <c r="B13" s="82" t="s">
        <v>79</v>
      </c>
      <c r="C13" s="90" t="s">
        <v>80</v>
      </c>
      <c r="D13" s="90">
        <v>483</v>
      </c>
      <c r="E13" s="90">
        <v>911</v>
      </c>
      <c r="F13" s="11">
        <v>1384</v>
      </c>
      <c r="G13" s="11">
        <v>1172</v>
      </c>
      <c r="H13" s="17">
        <v>1.3166666666666667</v>
      </c>
      <c r="I13" s="257"/>
      <c r="J13" s="255"/>
    </row>
    <row r="14" spans="1:58" ht="86.25" customHeight="1" thickBot="1" x14ac:dyDescent="0.3">
      <c r="A14" s="292"/>
      <c r="B14" s="83" t="s">
        <v>81</v>
      </c>
      <c r="C14" s="90" t="s">
        <v>82</v>
      </c>
      <c r="D14" s="90">
        <v>0</v>
      </c>
      <c r="E14" s="90">
        <v>1</v>
      </c>
      <c r="F14" s="11">
        <v>0</v>
      </c>
      <c r="G14" s="11">
        <v>0</v>
      </c>
      <c r="H14" s="17">
        <v>1</v>
      </c>
      <c r="I14" s="261"/>
      <c r="J14" s="262"/>
    </row>
    <row r="15" spans="1:58" ht="57" thickBot="1" x14ac:dyDescent="0.3">
      <c r="A15" s="284" t="s">
        <v>83</v>
      </c>
      <c r="B15" s="82" t="s">
        <v>84</v>
      </c>
      <c r="C15" s="90" t="s">
        <v>85</v>
      </c>
      <c r="D15" s="90" t="s">
        <v>25</v>
      </c>
      <c r="E15" s="90">
        <v>2463</v>
      </c>
      <c r="F15" s="11" t="s">
        <v>25</v>
      </c>
      <c r="G15" s="11" t="s">
        <v>25</v>
      </c>
      <c r="H15" s="17">
        <v>1.1195454545454546</v>
      </c>
      <c r="I15" s="283">
        <f>+AVERAGE(H15:H16)</f>
        <v>1.0347727272727272</v>
      </c>
      <c r="J15" s="283">
        <v>0.97499999999999998</v>
      </c>
    </row>
    <row r="16" spans="1:58" ht="57" thickBot="1" x14ac:dyDescent="0.3">
      <c r="A16" s="292"/>
      <c r="B16" s="82" t="s">
        <v>86</v>
      </c>
      <c r="C16" s="90" t="s">
        <v>87</v>
      </c>
      <c r="D16" s="90" t="s">
        <v>25</v>
      </c>
      <c r="E16" s="94">
        <v>0.95</v>
      </c>
      <c r="F16" s="11" t="s">
        <v>25</v>
      </c>
      <c r="G16" s="11" t="s">
        <v>25</v>
      </c>
      <c r="H16" s="17">
        <v>0.95</v>
      </c>
      <c r="I16" s="255"/>
      <c r="J16" s="255"/>
    </row>
    <row r="17" spans="1:58" s="52" customFormat="1" ht="18.75" customHeight="1" thickBot="1" x14ac:dyDescent="0.3">
      <c r="A17" s="298" t="s">
        <v>88</v>
      </c>
      <c r="B17" s="298"/>
      <c r="C17" s="298"/>
      <c r="D17" s="298"/>
      <c r="E17" s="298"/>
      <c r="F17" s="298"/>
      <c r="G17" s="298"/>
      <c r="H17" s="298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</row>
    <row r="18" spans="1:58" ht="53.25" customHeight="1" thickBot="1" x14ac:dyDescent="0.3">
      <c r="A18" s="284" t="s">
        <v>89</v>
      </c>
      <c r="B18" s="84" t="s">
        <v>90</v>
      </c>
      <c r="C18" s="90" t="s">
        <v>67</v>
      </c>
      <c r="D18" s="86">
        <v>65.781999999999996</v>
      </c>
      <c r="E18" s="86">
        <v>49</v>
      </c>
      <c r="F18" s="15">
        <v>50.3</v>
      </c>
      <c r="G18" s="15">
        <v>38</v>
      </c>
      <c r="H18" s="17">
        <v>1.1738843930635838</v>
      </c>
      <c r="I18" s="283">
        <f>+AVERAGE(H18:H19)</f>
        <v>1.2124051594947549</v>
      </c>
      <c r="J18" s="283">
        <f>IF(I18&gt;=100%,100%,I18)</f>
        <v>1</v>
      </c>
    </row>
    <row r="19" spans="1:58" ht="74.25" customHeight="1" thickBot="1" x14ac:dyDescent="0.3">
      <c r="A19" s="292"/>
      <c r="B19" s="84" t="s">
        <v>91</v>
      </c>
      <c r="C19" s="90" t="s">
        <v>92</v>
      </c>
      <c r="D19" s="69">
        <f>179+86+83</f>
        <v>348</v>
      </c>
      <c r="E19" s="69">
        <v>338</v>
      </c>
      <c r="F19" s="15">
        <v>288</v>
      </c>
      <c r="G19" s="15">
        <v>377</v>
      </c>
      <c r="H19" s="17">
        <v>1.250925925925926</v>
      </c>
      <c r="I19" s="255"/>
      <c r="J19" s="255"/>
    </row>
    <row r="20" spans="1:58" ht="74.25" customHeight="1" thickBot="1" x14ac:dyDescent="0.3">
      <c r="A20" s="284" t="s">
        <v>93</v>
      </c>
      <c r="B20" s="85" t="s">
        <v>94</v>
      </c>
      <c r="C20" s="90" t="s">
        <v>67</v>
      </c>
      <c r="D20" s="86">
        <v>44.058500000000002</v>
      </c>
      <c r="E20" s="86">
        <v>44.515000000000001</v>
      </c>
      <c r="F20" s="15">
        <v>65.5</v>
      </c>
      <c r="G20" s="15">
        <v>82.7</v>
      </c>
      <c r="H20" s="17">
        <v>0.50809763948497855</v>
      </c>
      <c r="I20" s="283">
        <f>+AVERAGE(H20:H21)</f>
        <v>0.73904881974248926</v>
      </c>
      <c r="J20" s="283">
        <f>IF(I20&gt;=100%,100%,I20)</f>
        <v>0.73904881974248926</v>
      </c>
    </row>
    <row r="21" spans="1:58" ht="69.75" customHeight="1" thickBot="1" x14ac:dyDescent="0.3">
      <c r="A21" s="292"/>
      <c r="B21" s="84" t="s">
        <v>95</v>
      </c>
      <c r="C21" s="90" t="s">
        <v>96</v>
      </c>
      <c r="D21" s="87">
        <v>0.96199999999999997</v>
      </c>
      <c r="E21" s="87">
        <f>(101+167+155)/(104+177+158)</f>
        <v>0.96355353075170846</v>
      </c>
      <c r="F21" s="38">
        <v>0.99</v>
      </c>
      <c r="G21" s="30">
        <v>0.98</v>
      </c>
      <c r="H21" s="17">
        <v>0.97</v>
      </c>
      <c r="I21" s="255"/>
      <c r="J21" s="255"/>
    </row>
    <row r="22" spans="1:58" ht="68.25" customHeight="1" thickBot="1" x14ac:dyDescent="0.3">
      <c r="A22" s="284" t="s">
        <v>97</v>
      </c>
      <c r="B22" s="84" t="s">
        <v>98</v>
      </c>
      <c r="C22" s="90" t="s">
        <v>92</v>
      </c>
      <c r="D22" s="69">
        <f>31+176+98</f>
        <v>305</v>
      </c>
      <c r="E22" s="88">
        <v>1055</v>
      </c>
      <c r="F22" s="15">
        <v>1524</v>
      </c>
      <c r="G22" s="15">
        <v>1325</v>
      </c>
      <c r="H22" s="17">
        <v>1.6836</v>
      </c>
      <c r="I22" s="283">
        <f>+AVERAGE(H22:H23)</f>
        <v>3.8151333333333337</v>
      </c>
      <c r="J22" s="283">
        <f>IF(I22&gt;=100%,100%,I22)</f>
        <v>1</v>
      </c>
    </row>
    <row r="23" spans="1:58" ht="38.25" thickBot="1" x14ac:dyDescent="0.3">
      <c r="A23" s="292"/>
      <c r="B23" s="84" t="s">
        <v>99</v>
      </c>
      <c r="C23" s="90" t="s">
        <v>100</v>
      </c>
      <c r="D23" s="89" t="s">
        <v>25</v>
      </c>
      <c r="E23" s="69" t="s">
        <v>25</v>
      </c>
      <c r="F23" s="11" t="s">
        <v>25</v>
      </c>
      <c r="G23" s="40">
        <v>0.89200000000000002</v>
      </c>
      <c r="H23" s="17">
        <v>5.9466666666666672</v>
      </c>
      <c r="I23" s="255"/>
      <c r="J23" s="255"/>
    </row>
    <row r="24" spans="1:58" ht="63.75" customHeight="1" thickBot="1" x14ac:dyDescent="0.3">
      <c r="A24" s="232" t="s">
        <v>102</v>
      </c>
      <c r="B24" s="84" t="s">
        <v>103</v>
      </c>
      <c r="C24" s="90" t="s">
        <v>92</v>
      </c>
      <c r="D24" s="69" t="s">
        <v>25</v>
      </c>
      <c r="E24" s="88">
        <v>282</v>
      </c>
      <c r="F24" s="11">
        <v>90</v>
      </c>
      <c r="G24" s="107">
        <v>711</v>
      </c>
      <c r="H24" s="38">
        <v>3.61</v>
      </c>
      <c r="I24" s="229">
        <f>H24</f>
        <v>3.61</v>
      </c>
      <c r="J24" s="229">
        <v>1</v>
      </c>
    </row>
    <row r="25" spans="1:58" s="52" customFormat="1" ht="18.75" customHeight="1" thickBot="1" x14ac:dyDescent="0.3">
      <c r="A25" s="290" t="s">
        <v>104</v>
      </c>
      <c r="B25" s="290"/>
      <c r="C25" s="290"/>
      <c r="D25" s="290"/>
      <c r="E25" s="290"/>
      <c r="F25" s="290"/>
      <c r="G25" s="290"/>
      <c r="H25" s="290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66"/>
    </row>
    <row r="26" spans="1:58" ht="72.75" customHeight="1" thickBot="1" x14ac:dyDescent="0.3">
      <c r="A26" s="284" t="s">
        <v>105</v>
      </c>
      <c r="B26" s="85" t="s">
        <v>106</v>
      </c>
      <c r="C26" s="145" t="s">
        <v>67</v>
      </c>
      <c r="D26" s="96">
        <v>218.6</v>
      </c>
      <c r="E26" s="97">
        <f>338284316/1000000</f>
        <v>338.28431599999999</v>
      </c>
      <c r="F26" s="15">
        <v>110</v>
      </c>
      <c r="G26" s="15">
        <v>67.790000000000006</v>
      </c>
      <c r="H26" s="17">
        <v>1.6398980267857142</v>
      </c>
      <c r="I26" s="291">
        <f>+AVERAGE(H26:H27)</f>
        <v>1.8856156800595238</v>
      </c>
      <c r="J26" s="283">
        <f>IF(I26&gt;=100%,100%,I26)</f>
        <v>1</v>
      </c>
    </row>
    <row r="27" spans="1:58" ht="60.75" customHeight="1" thickBot="1" x14ac:dyDescent="0.3">
      <c r="A27" s="292"/>
      <c r="B27" s="84" t="s">
        <v>107</v>
      </c>
      <c r="C27" s="90" t="s">
        <v>108</v>
      </c>
      <c r="D27" s="69">
        <v>188</v>
      </c>
      <c r="E27" s="70">
        <v>1768</v>
      </c>
      <c r="F27" s="11">
        <v>729</v>
      </c>
      <c r="G27" s="15">
        <v>512</v>
      </c>
      <c r="H27" s="17">
        <v>2.1313333333333335</v>
      </c>
      <c r="I27" s="261"/>
      <c r="J27" s="255"/>
    </row>
    <row r="28" spans="1:58" ht="83.25" customHeight="1" thickBot="1" x14ac:dyDescent="0.3">
      <c r="A28" s="232" t="s">
        <v>109</v>
      </c>
      <c r="B28" s="84" t="s">
        <v>110</v>
      </c>
      <c r="C28" s="145" t="s">
        <v>67</v>
      </c>
      <c r="D28" s="69">
        <v>53</v>
      </c>
      <c r="E28" s="97">
        <f>69089863/1000000</f>
        <v>69.089862999999994</v>
      </c>
      <c r="F28" s="15">
        <v>37.799999999999997</v>
      </c>
      <c r="G28" s="15">
        <v>88.84</v>
      </c>
      <c r="H28" s="17">
        <v>0.45112231621179899</v>
      </c>
      <c r="I28" s="229">
        <f>+H28</f>
        <v>0.45112231621179899</v>
      </c>
      <c r="J28" s="229">
        <f>IF(I28&gt;=100%,100%,I28)</f>
        <v>0.45112231621179899</v>
      </c>
    </row>
    <row r="29" spans="1:58" ht="83.25" customHeight="1" thickBot="1" x14ac:dyDescent="0.3">
      <c r="A29" s="232" t="s">
        <v>111</v>
      </c>
      <c r="B29" s="84" t="s">
        <v>112</v>
      </c>
      <c r="C29" s="104" t="s">
        <v>113</v>
      </c>
      <c r="D29" s="15" t="s">
        <v>25</v>
      </c>
      <c r="E29" s="15">
        <v>0</v>
      </c>
      <c r="F29" s="15" t="s">
        <v>25</v>
      </c>
      <c r="G29" s="15">
        <v>0</v>
      </c>
      <c r="H29" s="17">
        <v>0</v>
      </c>
      <c r="I29" s="229">
        <f>+H29</f>
        <v>0</v>
      </c>
      <c r="J29" s="221">
        <f>IF(I29&gt;=100%,100%,I29)</f>
        <v>0</v>
      </c>
    </row>
    <row r="30" spans="1:58" s="52" customFormat="1" ht="18.75" customHeight="1" thickBot="1" x14ac:dyDescent="0.3">
      <c r="A30" s="290" t="s">
        <v>114</v>
      </c>
      <c r="B30" s="290"/>
      <c r="C30" s="290"/>
      <c r="D30" s="290"/>
      <c r="E30" s="290"/>
      <c r="F30" s="290"/>
      <c r="G30" s="290"/>
      <c r="H30" s="290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</row>
    <row r="31" spans="1:58" ht="51.75" customHeight="1" thickBot="1" x14ac:dyDescent="0.3">
      <c r="A31" s="284" t="s">
        <v>115</v>
      </c>
      <c r="B31" s="82" t="s">
        <v>116</v>
      </c>
      <c r="C31" s="90" t="s">
        <v>117</v>
      </c>
      <c r="D31" s="87">
        <v>0.28699999999999998</v>
      </c>
      <c r="E31" s="191">
        <v>-0.03</v>
      </c>
      <c r="F31" s="225">
        <v>0.56699999999999995</v>
      </c>
      <c r="G31" s="37">
        <v>0</v>
      </c>
      <c r="H31" s="12">
        <v>0.6</v>
      </c>
      <c r="I31" s="291">
        <f>+AVERAGE(H31:H34)</f>
        <v>0.92904804270462638</v>
      </c>
      <c r="J31" s="283">
        <f>IF(I31&gt;=100%,100%,I31)</f>
        <v>0.92904804270462638</v>
      </c>
    </row>
    <row r="32" spans="1:58" ht="48.75" customHeight="1" thickBot="1" x14ac:dyDescent="0.3">
      <c r="A32" s="292"/>
      <c r="B32" s="82" t="s">
        <v>118</v>
      </c>
      <c r="C32" s="90" t="s">
        <v>67</v>
      </c>
      <c r="D32" s="86">
        <v>57.05</v>
      </c>
      <c r="E32" s="190">
        <v>92</v>
      </c>
      <c r="F32" s="190">
        <v>71.8</v>
      </c>
      <c r="G32" s="42">
        <v>92.8</v>
      </c>
      <c r="H32" s="17">
        <v>1.1161921708185054</v>
      </c>
      <c r="I32" s="257"/>
      <c r="J32" s="255"/>
    </row>
    <row r="33" spans="1:10" ht="50.25" customHeight="1" thickBot="1" x14ac:dyDescent="0.3">
      <c r="A33" s="292"/>
      <c r="B33" s="99" t="s">
        <v>119</v>
      </c>
      <c r="C33" s="90" t="s">
        <v>87</v>
      </c>
      <c r="D33" s="94">
        <v>0.98699999999999999</v>
      </c>
      <c r="E33" s="100">
        <v>0.98699999999999999</v>
      </c>
      <c r="F33" s="38">
        <v>0.97499999999999998</v>
      </c>
      <c r="G33" s="38">
        <v>0.99</v>
      </c>
      <c r="H33" s="17">
        <v>1</v>
      </c>
      <c r="I33" s="257"/>
      <c r="J33" s="255"/>
    </row>
    <row r="34" spans="1:10" ht="66.75" customHeight="1" thickBot="1" x14ac:dyDescent="0.3">
      <c r="A34" s="285"/>
      <c r="B34" s="99" t="s">
        <v>120</v>
      </c>
      <c r="C34" s="90" t="s">
        <v>121</v>
      </c>
      <c r="D34" s="94">
        <v>0.61</v>
      </c>
      <c r="E34" s="100">
        <v>0.67600000000000005</v>
      </c>
      <c r="F34" s="38">
        <v>0.78300000000000003</v>
      </c>
      <c r="G34" s="38">
        <v>0.69</v>
      </c>
      <c r="H34" s="17">
        <v>1</v>
      </c>
      <c r="I34" s="261"/>
      <c r="J34" s="262"/>
    </row>
    <row r="35" spans="1:10" ht="95.25" customHeight="1" thickBot="1" x14ac:dyDescent="0.3">
      <c r="A35" s="284" t="s">
        <v>122</v>
      </c>
      <c r="B35" s="82" t="s">
        <v>123</v>
      </c>
      <c r="C35" s="90" t="s">
        <v>124</v>
      </c>
      <c r="D35" s="90">
        <v>13</v>
      </c>
      <c r="E35" s="190">
        <v>3</v>
      </c>
      <c r="F35" s="190">
        <v>1</v>
      </c>
      <c r="G35" s="204">
        <v>0</v>
      </c>
      <c r="H35" s="17">
        <v>1</v>
      </c>
      <c r="I35" s="283">
        <f>+AVERAGE(H35:H37)</f>
        <v>0.98639455782312924</v>
      </c>
      <c r="J35" s="283">
        <f>IF(I35&gt;=100%,100%,I35)</f>
        <v>0.98639455782312924</v>
      </c>
    </row>
    <row r="36" spans="1:10" ht="47.25" customHeight="1" thickBot="1" x14ac:dyDescent="0.3">
      <c r="A36" s="292"/>
      <c r="B36" s="82" t="s">
        <v>125</v>
      </c>
      <c r="C36" s="90" t="s">
        <v>67</v>
      </c>
      <c r="D36" s="90">
        <v>254</v>
      </c>
      <c r="E36" s="190">
        <v>5</v>
      </c>
      <c r="F36" s="90">
        <v>21</v>
      </c>
      <c r="G36" s="42">
        <v>421.7</v>
      </c>
      <c r="H36" s="17">
        <v>1</v>
      </c>
      <c r="I36" s="255"/>
      <c r="J36" s="255"/>
    </row>
    <row r="37" spans="1:10" ht="89.25" customHeight="1" thickBot="1" x14ac:dyDescent="0.3">
      <c r="A37" s="285"/>
      <c r="B37" s="82" t="s">
        <v>126</v>
      </c>
      <c r="C37" s="90" t="s">
        <v>87</v>
      </c>
      <c r="D37" s="94">
        <v>0.94</v>
      </c>
      <c r="E37" s="190" t="s">
        <v>25</v>
      </c>
      <c r="F37" s="15" t="s">
        <v>25</v>
      </c>
      <c r="G37" s="190" t="s">
        <v>25</v>
      </c>
      <c r="H37" s="17">
        <v>0.95918367346938771</v>
      </c>
      <c r="I37" s="255"/>
      <c r="J37" s="255"/>
    </row>
    <row r="38" spans="1:10" ht="44.25" customHeight="1" thickBot="1" x14ac:dyDescent="0.3">
      <c r="A38" s="284" t="s">
        <v>127</v>
      </c>
      <c r="B38" s="82" t="s">
        <v>128</v>
      </c>
      <c r="C38" s="90" t="s">
        <v>129</v>
      </c>
      <c r="D38" s="90">
        <v>3</v>
      </c>
      <c r="E38" s="15">
        <v>2</v>
      </c>
      <c r="F38" s="15">
        <v>3</v>
      </c>
      <c r="G38" s="15">
        <v>3</v>
      </c>
      <c r="H38" s="17">
        <v>2.2000000000000002</v>
      </c>
      <c r="I38" s="283">
        <f>+AVERAGE(H38:H39)</f>
        <v>1.6</v>
      </c>
      <c r="J38" s="283">
        <f>IF(I38&gt;=100%,100%,I38)</f>
        <v>1</v>
      </c>
    </row>
    <row r="39" spans="1:10" ht="57.75" customHeight="1" thickBot="1" x14ac:dyDescent="0.3">
      <c r="A39" s="285"/>
      <c r="B39" s="82" t="s">
        <v>130</v>
      </c>
      <c r="C39" s="90" t="s">
        <v>67</v>
      </c>
      <c r="D39" s="90">
        <v>8.2799999999999994</v>
      </c>
      <c r="E39" s="190">
        <v>16.2</v>
      </c>
      <c r="F39" s="15">
        <v>7.1</v>
      </c>
      <c r="G39" s="15">
        <v>15.63</v>
      </c>
      <c r="H39" s="17">
        <v>1</v>
      </c>
      <c r="I39" s="255"/>
      <c r="J39" s="255"/>
    </row>
    <row r="40" spans="1:10" ht="56.25" customHeight="1" thickBot="1" x14ac:dyDescent="0.3">
      <c r="A40" s="284" t="s">
        <v>131</v>
      </c>
      <c r="B40" s="82" t="s">
        <v>132</v>
      </c>
      <c r="C40" s="90" t="s">
        <v>133</v>
      </c>
      <c r="D40" s="90" t="s">
        <v>25</v>
      </c>
      <c r="E40" s="190" t="s">
        <v>25</v>
      </c>
      <c r="F40" s="11" t="s">
        <v>25</v>
      </c>
      <c r="G40" s="11" t="s">
        <v>25</v>
      </c>
      <c r="H40" s="17">
        <v>1.1100000000000001</v>
      </c>
      <c r="I40" s="283">
        <f>+AVERAGE(H40:H42)</f>
        <v>1.2852115583075336</v>
      </c>
      <c r="J40" s="283">
        <f>IF(I40&gt;=100%,100%,I40)</f>
        <v>1</v>
      </c>
    </row>
    <row r="41" spans="1:10" ht="56.25" customHeight="1" thickBot="1" x14ac:dyDescent="0.3">
      <c r="A41" s="292"/>
      <c r="B41" s="82" t="s">
        <v>134</v>
      </c>
      <c r="C41" s="90" t="s">
        <v>67</v>
      </c>
      <c r="D41" s="101">
        <v>95.8</v>
      </c>
      <c r="E41" s="190">
        <v>39.799999999999997</v>
      </c>
      <c r="F41" s="11">
        <v>39</v>
      </c>
      <c r="G41" s="15">
        <v>392.64</v>
      </c>
      <c r="H41" s="17">
        <v>1.7561609907120743</v>
      </c>
      <c r="I41" s="255"/>
      <c r="J41" s="255"/>
    </row>
    <row r="42" spans="1:10" ht="57" thickBot="1" x14ac:dyDescent="0.3">
      <c r="A42" s="285"/>
      <c r="B42" s="82" t="s">
        <v>135</v>
      </c>
      <c r="C42" s="90" t="s">
        <v>87</v>
      </c>
      <c r="D42" s="94">
        <v>0.95</v>
      </c>
      <c r="E42" s="191">
        <v>0.94</v>
      </c>
      <c r="F42" s="38">
        <v>0.94</v>
      </c>
      <c r="G42" s="38">
        <v>0.95</v>
      </c>
      <c r="H42" s="17">
        <v>0.98947368421052628</v>
      </c>
      <c r="I42" s="255"/>
      <c r="J42" s="255"/>
    </row>
    <row r="43" spans="1:10" ht="18.75" customHeight="1" thickBot="1" x14ac:dyDescent="0.3">
      <c r="A43" s="258" t="s">
        <v>136</v>
      </c>
      <c r="B43" s="258"/>
      <c r="C43" s="258"/>
      <c r="D43" s="258"/>
      <c r="E43" s="258"/>
      <c r="F43" s="258"/>
      <c r="G43" s="258"/>
      <c r="H43" s="258"/>
      <c r="I43" s="258"/>
      <c r="J43" s="258"/>
    </row>
    <row r="44" spans="1:10" ht="87.75" customHeight="1" thickBot="1" x14ac:dyDescent="0.3">
      <c r="A44" s="284" t="s">
        <v>137</v>
      </c>
      <c r="B44" s="102" t="s">
        <v>138</v>
      </c>
      <c r="C44" s="146" t="s">
        <v>139</v>
      </c>
      <c r="D44" s="90" t="s">
        <v>25</v>
      </c>
      <c r="E44" s="194" t="s">
        <v>140</v>
      </c>
      <c r="F44" s="81">
        <v>1</v>
      </c>
      <c r="G44" s="194" t="s">
        <v>25</v>
      </c>
      <c r="H44" s="17">
        <v>1</v>
      </c>
      <c r="I44" s="283">
        <f>+AVERAGE(H44:H45)</f>
        <v>2</v>
      </c>
      <c r="J44" s="283">
        <f>IF(I44&gt;=100%,100%,I44)</f>
        <v>1</v>
      </c>
    </row>
    <row r="45" spans="1:10" ht="84.75" customHeight="1" thickBot="1" x14ac:dyDescent="0.3">
      <c r="A45" s="285"/>
      <c r="B45" s="102" t="s">
        <v>141</v>
      </c>
      <c r="C45" s="146" t="s">
        <v>142</v>
      </c>
      <c r="D45" s="90" t="s">
        <v>25</v>
      </c>
      <c r="E45" s="194" t="s">
        <v>140</v>
      </c>
      <c r="F45" s="190">
        <v>0</v>
      </c>
      <c r="G45" s="107">
        <v>6</v>
      </c>
      <c r="H45" s="17">
        <v>3</v>
      </c>
      <c r="I45" s="255"/>
      <c r="J45" s="255"/>
    </row>
    <row r="46" spans="1:10" ht="97.5" customHeight="1" thickBot="1" x14ac:dyDescent="0.3">
      <c r="A46" s="295" t="s">
        <v>143</v>
      </c>
      <c r="B46" s="192" t="s">
        <v>144</v>
      </c>
      <c r="C46" s="147" t="s">
        <v>145</v>
      </c>
      <c r="D46" s="90" t="s">
        <v>25</v>
      </c>
      <c r="E46" s="194" t="s">
        <v>25</v>
      </c>
      <c r="F46" s="191" t="s">
        <v>140</v>
      </c>
      <c r="G46" s="15">
        <v>40</v>
      </c>
      <c r="H46" s="17">
        <v>1.3333333333333333</v>
      </c>
      <c r="I46" s="291">
        <f>+AVERAGE(H46:H49)</f>
        <v>2.111298449612403</v>
      </c>
      <c r="J46" s="283">
        <f>IF(I46&gt;=100%,100%,I46)</f>
        <v>1</v>
      </c>
    </row>
    <row r="47" spans="1:10" ht="75.75" customHeight="1" thickBot="1" x14ac:dyDescent="0.3">
      <c r="A47" s="296"/>
      <c r="B47" s="240" t="s">
        <v>146</v>
      </c>
      <c r="C47" s="147" t="s">
        <v>147</v>
      </c>
      <c r="D47" s="90" t="s">
        <v>25</v>
      </c>
      <c r="E47" s="204">
        <v>130</v>
      </c>
      <c r="F47" s="204">
        <v>130</v>
      </c>
      <c r="G47" s="204">
        <v>317</v>
      </c>
      <c r="H47" s="17">
        <v>1.3418604651162791</v>
      </c>
      <c r="I47" s="257"/>
      <c r="J47" s="255"/>
    </row>
    <row r="48" spans="1:10" ht="61.5" customHeight="1" thickBot="1" x14ac:dyDescent="0.3">
      <c r="A48" s="296"/>
      <c r="B48" s="192" t="s">
        <v>148</v>
      </c>
      <c r="C48" s="147" t="s">
        <v>149</v>
      </c>
      <c r="D48" s="90" t="s">
        <v>25</v>
      </c>
      <c r="E48" s="103" t="s">
        <v>25</v>
      </c>
      <c r="F48" s="190">
        <v>7</v>
      </c>
      <c r="G48" s="190">
        <v>24</v>
      </c>
      <c r="H48" s="17">
        <v>1.24</v>
      </c>
      <c r="I48" s="257"/>
      <c r="J48" s="255"/>
    </row>
    <row r="49" spans="1:58" ht="56.25" customHeight="1" thickBot="1" x14ac:dyDescent="0.3">
      <c r="A49" s="297"/>
      <c r="B49" s="240" t="s">
        <v>150</v>
      </c>
      <c r="C49" s="147" t="s">
        <v>151</v>
      </c>
      <c r="D49" s="90">
        <v>78</v>
      </c>
      <c r="E49" s="103">
        <v>108</v>
      </c>
      <c r="F49" s="194">
        <v>126</v>
      </c>
      <c r="G49" s="11">
        <v>141</v>
      </c>
      <c r="H49" s="17">
        <v>4.53</v>
      </c>
      <c r="I49" s="261"/>
      <c r="J49" s="262"/>
    </row>
    <row r="50" spans="1:58" ht="122.25" customHeight="1" thickBot="1" x14ac:dyDescent="0.3">
      <c r="A50" s="293" t="s">
        <v>152</v>
      </c>
      <c r="B50" s="102" t="s">
        <v>153</v>
      </c>
      <c r="C50" s="147" t="s">
        <v>154</v>
      </c>
      <c r="D50" s="90" t="s">
        <v>25</v>
      </c>
      <c r="E50" s="103">
        <v>2</v>
      </c>
      <c r="F50" s="190">
        <v>1</v>
      </c>
      <c r="G50" s="204" t="s">
        <v>25</v>
      </c>
      <c r="H50" s="17">
        <v>1</v>
      </c>
      <c r="I50" s="283">
        <f>+AVERAGE(H50:H51)</f>
        <v>1</v>
      </c>
      <c r="J50" s="283">
        <f>IF(I50&gt;=100%,100%,I50)</f>
        <v>1</v>
      </c>
    </row>
    <row r="51" spans="1:58" ht="117.75" customHeight="1" thickBot="1" x14ac:dyDescent="0.3">
      <c r="A51" s="294"/>
      <c r="B51" s="102" t="s">
        <v>155</v>
      </c>
      <c r="C51" s="147" t="s">
        <v>156</v>
      </c>
      <c r="D51" s="90" t="s">
        <v>25</v>
      </c>
      <c r="E51" s="191" t="s">
        <v>140</v>
      </c>
      <c r="F51" s="191" t="s">
        <v>140</v>
      </c>
      <c r="G51" s="204">
        <v>1</v>
      </c>
      <c r="H51" s="17">
        <v>1</v>
      </c>
      <c r="I51" s="255"/>
      <c r="J51" s="255"/>
    </row>
    <row r="52" spans="1:58" ht="92.25" customHeight="1" thickBot="1" x14ac:dyDescent="0.3">
      <c r="A52" s="304" t="s">
        <v>157</v>
      </c>
      <c r="B52" s="98" t="s">
        <v>158</v>
      </c>
      <c r="C52" s="147" t="s">
        <v>159</v>
      </c>
      <c r="D52" s="216" t="s">
        <v>25</v>
      </c>
      <c r="E52" s="217">
        <v>0.2</v>
      </c>
      <c r="F52" s="218">
        <v>0.6</v>
      </c>
      <c r="G52" s="218">
        <v>0.2</v>
      </c>
      <c r="H52" s="17">
        <v>1</v>
      </c>
      <c r="I52" s="291">
        <f>+AVERAGE(H52:H55)</f>
        <v>0.9</v>
      </c>
      <c r="J52" s="283">
        <f>IF(I52&gt;=100%,100%,I52)</f>
        <v>0.9</v>
      </c>
    </row>
    <row r="53" spans="1:58" ht="93.75" customHeight="1" thickBot="1" x14ac:dyDescent="0.3">
      <c r="A53" s="305"/>
      <c r="B53" s="102" t="s">
        <v>160</v>
      </c>
      <c r="C53" s="147" t="s">
        <v>161</v>
      </c>
      <c r="D53" s="94" t="s">
        <v>25</v>
      </c>
      <c r="E53" s="193">
        <v>0.6</v>
      </c>
      <c r="F53" s="191" t="s">
        <v>140</v>
      </c>
      <c r="G53" s="191" t="s">
        <v>25</v>
      </c>
      <c r="H53" s="17">
        <v>0.6</v>
      </c>
      <c r="I53" s="257"/>
      <c r="J53" s="255"/>
    </row>
    <row r="54" spans="1:58" ht="117.75" customHeight="1" thickBot="1" x14ac:dyDescent="0.3">
      <c r="A54" s="305"/>
      <c r="B54" s="240" t="s">
        <v>162</v>
      </c>
      <c r="C54" s="147" t="s">
        <v>163</v>
      </c>
      <c r="D54" s="104" t="s">
        <v>25</v>
      </c>
      <c r="E54" s="193" t="s">
        <v>140</v>
      </c>
      <c r="F54" s="190" t="s">
        <v>140</v>
      </c>
      <c r="G54" s="204">
        <v>3</v>
      </c>
      <c r="H54" s="17">
        <v>1</v>
      </c>
      <c r="I54" s="257"/>
      <c r="J54" s="255"/>
    </row>
    <row r="55" spans="1:58" ht="93.75" customHeight="1" thickBot="1" x14ac:dyDescent="0.3">
      <c r="A55" s="306"/>
      <c r="B55" s="239" t="s">
        <v>164</v>
      </c>
      <c r="C55" s="147" t="s">
        <v>165</v>
      </c>
      <c r="D55" s="104">
        <v>2</v>
      </c>
      <c r="E55" s="193" t="s">
        <v>25</v>
      </c>
      <c r="F55" s="193" t="s">
        <v>140</v>
      </c>
      <c r="G55" s="193" t="s">
        <v>25</v>
      </c>
      <c r="H55" s="4">
        <v>1</v>
      </c>
      <c r="I55" s="257"/>
      <c r="J55" s="255"/>
    </row>
    <row r="56" spans="1:58" s="52" customFormat="1" ht="18.75" thickBot="1" x14ac:dyDescent="0.3">
      <c r="A56" s="290" t="s">
        <v>166</v>
      </c>
      <c r="B56" s="290"/>
      <c r="C56" s="290"/>
      <c r="D56" s="290"/>
      <c r="E56" s="290"/>
      <c r="F56" s="290"/>
      <c r="G56" s="290"/>
      <c r="H56" s="290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366"/>
      <c r="AS56" s="366"/>
      <c r="AT56" s="366"/>
      <c r="AU56" s="366"/>
      <c r="AV56" s="366"/>
      <c r="AW56" s="366"/>
      <c r="AX56" s="366"/>
      <c r="AY56" s="366"/>
      <c r="AZ56" s="366"/>
      <c r="BA56" s="366"/>
      <c r="BB56" s="366"/>
      <c r="BC56" s="366"/>
      <c r="BD56" s="366"/>
      <c r="BE56" s="366"/>
      <c r="BF56" s="366"/>
    </row>
    <row r="57" spans="1:58" ht="75.75" customHeight="1" thickBot="1" x14ac:dyDescent="0.3">
      <c r="A57" s="288" t="s">
        <v>167</v>
      </c>
      <c r="B57" s="82" t="s">
        <v>168</v>
      </c>
      <c r="C57" s="147" t="s">
        <v>67</v>
      </c>
      <c r="D57" s="91">
        <v>963.7</v>
      </c>
      <c r="E57" s="91">
        <v>1093</v>
      </c>
      <c r="F57" s="95">
        <v>596</v>
      </c>
      <c r="G57" s="95">
        <v>1393</v>
      </c>
      <c r="H57" s="17">
        <v>0.98868523949169107</v>
      </c>
      <c r="I57" s="283">
        <f>AVERAGE(H57:H59)</f>
        <v>0.83208699902248284</v>
      </c>
      <c r="J57" s="283">
        <f>IF(I57&gt;=100%,100%,I57)</f>
        <v>0.83208699902248284</v>
      </c>
    </row>
    <row r="58" spans="1:58" s="49" customFormat="1" ht="79.5" customHeight="1" thickBot="1" x14ac:dyDescent="0.3">
      <c r="A58" s="281"/>
      <c r="B58" s="82" t="s">
        <v>169</v>
      </c>
      <c r="C58" s="147" t="s">
        <v>170</v>
      </c>
      <c r="D58" s="105">
        <v>0.24</v>
      </c>
      <c r="E58" s="144">
        <v>0.27</v>
      </c>
      <c r="F58" s="38">
        <v>0.05</v>
      </c>
      <c r="G58" s="38">
        <v>0.11</v>
      </c>
      <c r="H58" s="17">
        <v>0.50757575757575757</v>
      </c>
      <c r="I58" s="255"/>
      <c r="J58" s="255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366"/>
      <c r="Z58" s="366"/>
      <c r="AA58" s="366"/>
      <c r="AB58" s="366"/>
      <c r="AC58" s="366"/>
      <c r="AD58" s="366"/>
      <c r="AE58" s="366"/>
      <c r="AF58" s="366"/>
      <c r="AG58" s="366"/>
      <c r="AH58" s="366"/>
      <c r="AI58" s="366"/>
      <c r="AJ58" s="366"/>
      <c r="AK58" s="366"/>
      <c r="AL58" s="366"/>
      <c r="AM58" s="366"/>
      <c r="AN58" s="366"/>
      <c r="AO58" s="366"/>
      <c r="AP58" s="366"/>
      <c r="AQ58" s="366"/>
      <c r="AR58" s="366"/>
      <c r="AS58" s="366"/>
      <c r="AT58" s="366"/>
      <c r="AU58" s="366"/>
      <c r="AV58" s="366"/>
      <c r="AW58" s="366"/>
      <c r="AX58" s="366"/>
      <c r="AY58" s="366"/>
      <c r="AZ58" s="366"/>
      <c r="BA58" s="366"/>
      <c r="BB58" s="366"/>
      <c r="BC58" s="366"/>
      <c r="BD58" s="366"/>
      <c r="BE58" s="366"/>
      <c r="BF58" s="366"/>
    </row>
    <row r="59" spans="1:58" ht="51" customHeight="1" thickBot="1" x14ac:dyDescent="0.3">
      <c r="A59" s="289"/>
      <c r="B59" s="82" t="s">
        <v>171</v>
      </c>
      <c r="C59" s="147" t="s">
        <v>172</v>
      </c>
      <c r="D59" s="104">
        <v>5</v>
      </c>
      <c r="E59" s="106">
        <v>18</v>
      </c>
      <c r="F59" s="10">
        <v>22</v>
      </c>
      <c r="G59" s="95">
        <v>32</v>
      </c>
      <c r="H59" s="17">
        <v>1</v>
      </c>
      <c r="I59" s="255"/>
      <c r="J59" s="255"/>
    </row>
    <row r="60" spans="1:58" ht="75.75" customHeight="1" outlineLevel="1" thickBot="1" x14ac:dyDescent="0.3">
      <c r="A60" s="281" t="s">
        <v>173</v>
      </c>
      <c r="B60" s="82" t="s">
        <v>174</v>
      </c>
      <c r="C60" s="78"/>
      <c r="D60" s="104" t="s">
        <v>25</v>
      </c>
      <c r="E60" s="106" t="s">
        <v>25</v>
      </c>
      <c r="F60" s="10" t="s">
        <v>25</v>
      </c>
      <c r="G60" s="30">
        <v>0.22</v>
      </c>
      <c r="H60" s="17">
        <v>1</v>
      </c>
      <c r="I60" s="286">
        <f>AVERAGE(H60:H61)</f>
        <v>1</v>
      </c>
      <c r="J60" s="255">
        <f>I60</f>
        <v>1</v>
      </c>
    </row>
    <row r="61" spans="1:58" ht="59.25" customHeight="1" outlineLevel="1" thickBot="1" x14ac:dyDescent="0.3">
      <c r="A61" s="282"/>
      <c r="B61" s="82" t="s">
        <v>456</v>
      </c>
      <c r="C61" s="78"/>
      <c r="D61" s="104" t="s">
        <v>25</v>
      </c>
      <c r="E61" s="106" t="s">
        <v>25</v>
      </c>
      <c r="F61" s="10" t="s">
        <v>25</v>
      </c>
      <c r="G61" s="30">
        <v>0.9</v>
      </c>
      <c r="H61" s="17">
        <v>1</v>
      </c>
      <c r="I61" s="287"/>
      <c r="J61" s="255"/>
      <c r="K61" s="367"/>
    </row>
  </sheetData>
  <mergeCells count="62">
    <mergeCell ref="I57:I59"/>
    <mergeCell ref="J57:J59"/>
    <mergeCell ref="A43:J43"/>
    <mergeCell ref="I6:I10"/>
    <mergeCell ref="J6:J10"/>
    <mergeCell ref="I31:I34"/>
    <mergeCell ref="J31:J34"/>
    <mergeCell ref="I46:I49"/>
    <mergeCell ref="J46:J49"/>
    <mergeCell ref="I52:I55"/>
    <mergeCell ref="J52:J55"/>
    <mergeCell ref="A52:A55"/>
    <mergeCell ref="A44:A45"/>
    <mergeCell ref="A26:A27"/>
    <mergeCell ref="A35:A37"/>
    <mergeCell ref="A40:A42"/>
    <mergeCell ref="J26:J27"/>
    <mergeCell ref="J35:J37"/>
    <mergeCell ref="B3:B4"/>
    <mergeCell ref="C3:C4"/>
    <mergeCell ref="A30:H30"/>
    <mergeCell ref="I22:I23"/>
    <mergeCell ref="J11:J14"/>
    <mergeCell ref="J15:J16"/>
    <mergeCell ref="J18:J19"/>
    <mergeCell ref="J20:J21"/>
    <mergeCell ref="J22:J23"/>
    <mergeCell ref="A22:A23"/>
    <mergeCell ref="A31:A34"/>
    <mergeCell ref="A6:A10"/>
    <mergeCell ref="I11:I14"/>
    <mergeCell ref="A1:H1"/>
    <mergeCell ref="A17:H17"/>
    <mergeCell ref="A25:H25"/>
    <mergeCell ref="A3:A4"/>
    <mergeCell ref="D3:H3"/>
    <mergeCell ref="A5:H5"/>
    <mergeCell ref="A11:A14"/>
    <mergeCell ref="I15:I16"/>
    <mergeCell ref="A56:H56"/>
    <mergeCell ref="I18:I19"/>
    <mergeCell ref="I20:I21"/>
    <mergeCell ref="I26:I27"/>
    <mergeCell ref="A15:A16"/>
    <mergeCell ref="A18:A19"/>
    <mergeCell ref="A20:A21"/>
    <mergeCell ref="A50:A51"/>
    <mergeCell ref="A46:A49"/>
    <mergeCell ref="A60:A61"/>
    <mergeCell ref="J60:J61"/>
    <mergeCell ref="I50:I51"/>
    <mergeCell ref="I44:I45"/>
    <mergeCell ref="J50:J51"/>
    <mergeCell ref="J38:J39"/>
    <mergeCell ref="J40:J42"/>
    <mergeCell ref="J44:J45"/>
    <mergeCell ref="I35:I37"/>
    <mergeCell ref="I38:I39"/>
    <mergeCell ref="I40:I42"/>
    <mergeCell ref="A38:A39"/>
    <mergeCell ref="I60:I61"/>
    <mergeCell ref="A57:A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7"/>
  <sheetViews>
    <sheetView zoomScale="53" zoomScaleNormal="53" workbookViewId="0">
      <selection activeCell="B6" sqref="B6"/>
    </sheetView>
  </sheetViews>
  <sheetFormatPr baseColWidth="10" defaultColWidth="11.42578125" defaultRowHeight="18" outlineLevelCol="1" x14ac:dyDescent="0.25"/>
  <cols>
    <col min="1" max="1" width="39.28515625" style="2" customWidth="1"/>
    <col min="2" max="2" width="64.28515625" style="2" customWidth="1" outlineLevel="1"/>
    <col min="3" max="3" width="42.7109375" style="2" customWidth="1"/>
    <col min="4" max="5" width="15.7109375" style="2" customWidth="1"/>
    <col min="6" max="6" width="18.42578125" style="2" customWidth="1"/>
    <col min="7" max="7" width="19.7109375" style="2" customWidth="1"/>
    <col min="8" max="8" width="24.140625" style="2" customWidth="1"/>
    <col min="9" max="9" width="28.28515625" style="2" customWidth="1"/>
    <col min="10" max="10" width="29.85546875" style="2" customWidth="1"/>
    <col min="11" max="16384" width="11.42578125" style="2"/>
  </cols>
  <sheetData>
    <row r="1" spans="1:10" ht="18" customHeight="1" x14ac:dyDescent="0.25">
      <c r="A1" s="275" t="s">
        <v>465</v>
      </c>
      <c r="B1" s="275"/>
      <c r="C1" s="275"/>
      <c r="D1" s="275"/>
      <c r="E1" s="275"/>
      <c r="F1" s="275"/>
      <c r="G1" s="275"/>
      <c r="H1" s="275"/>
    </row>
    <row r="2" spans="1:10" ht="18.75" thickBot="1" x14ac:dyDescent="0.3"/>
    <row r="3" spans="1:10" ht="18.75" customHeight="1" thickBot="1" x14ac:dyDescent="0.3">
      <c r="A3" s="226"/>
      <c r="B3" s="226"/>
      <c r="C3" s="226"/>
      <c r="D3" s="300"/>
      <c r="E3" s="301"/>
      <c r="F3" s="301"/>
      <c r="G3" s="301"/>
      <c r="H3" s="301"/>
    </row>
    <row r="4" spans="1:10" ht="54.75" thickBot="1" x14ac:dyDescent="0.3">
      <c r="A4" s="226" t="s">
        <v>0</v>
      </c>
      <c r="B4" s="226" t="s">
        <v>461</v>
      </c>
      <c r="C4" s="226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50" t="s">
        <v>8</v>
      </c>
      <c r="J4" s="50" t="s">
        <v>9</v>
      </c>
    </row>
    <row r="5" spans="1:10" s="52" customFormat="1" ht="18.75" hidden="1" customHeight="1" thickBot="1" x14ac:dyDescent="0.3">
      <c r="A5" s="290" t="s">
        <v>114</v>
      </c>
      <c r="B5" s="290"/>
      <c r="C5" s="290"/>
      <c r="D5" s="290"/>
      <c r="E5" s="290"/>
      <c r="F5" s="290"/>
      <c r="G5" s="290"/>
      <c r="H5" s="290"/>
    </row>
    <row r="6" spans="1:10" ht="51.75" customHeight="1" thickBot="1" x14ac:dyDescent="0.3">
      <c r="A6" s="307" t="s">
        <v>115</v>
      </c>
      <c r="B6" s="82" t="s">
        <v>116</v>
      </c>
      <c r="C6" s="90" t="s">
        <v>117</v>
      </c>
      <c r="D6" s="87">
        <v>0.28699999999999998</v>
      </c>
      <c r="E6" s="191">
        <v>-0.03</v>
      </c>
      <c r="F6" s="225">
        <v>0.56699999999999995</v>
      </c>
      <c r="G6" s="37">
        <v>0</v>
      </c>
      <c r="H6" s="12">
        <v>0.6</v>
      </c>
      <c r="I6" s="291">
        <f>+AVERAGE(H6:H9)</f>
        <v>0.92904804270462638</v>
      </c>
      <c r="J6" s="283">
        <f>IF(I6&gt;=100%,100%,I6)</f>
        <v>0.92904804270462638</v>
      </c>
    </row>
    <row r="7" spans="1:10" ht="48.75" customHeight="1" thickBot="1" x14ac:dyDescent="0.3">
      <c r="A7" s="268"/>
      <c r="B7" s="82" t="s">
        <v>118</v>
      </c>
      <c r="C7" s="90" t="s">
        <v>67</v>
      </c>
      <c r="D7" s="86">
        <v>57.05</v>
      </c>
      <c r="E7" s="190">
        <v>92</v>
      </c>
      <c r="F7" s="190">
        <v>71.8</v>
      </c>
      <c r="G7" s="42">
        <v>92.8</v>
      </c>
      <c r="H7" s="17">
        <v>1.1161921708185054</v>
      </c>
      <c r="I7" s="257"/>
      <c r="J7" s="255"/>
    </row>
    <row r="8" spans="1:10" ht="50.25" customHeight="1" thickBot="1" x14ac:dyDescent="0.3">
      <c r="A8" s="268"/>
      <c r="B8" s="99" t="s">
        <v>119</v>
      </c>
      <c r="C8" s="90" t="s">
        <v>87</v>
      </c>
      <c r="D8" s="94">
        <v>0.98699999999999999</v>
      </c>
      <c r="E8" s="100">
        <v>0.98699999999999999</v>
      </c>
      <c r="F8" s="38">
        <v>0.97499999999999998</v>
      </c>
      <c r="G8" s="38">
        <v>0.99</v>
      </c>
      <c r="H8" s="17">
        <v>1</v>
      </c>
      <c r="I8" s="257"/>
      <c r="J8" s="255"/>
    </row>
    <row r="9" spans="1:10" ht="66.75" customHeight="1" thickBot="1" x14ac:dyDescent="0.3">
      <c r="A9" s="308"/>
      <c r="B9" s="99" t="s">
        <v>120</v>
      </c>
      <c r="C9" s="90" t="s">
        <v>121</v>
      </c>
      <c r="D9" s="94">
        <v>0.61</v>
      </c>
      <c r="E9" s="100">
        <v>0.67600000000000005</v>
      </c>
      <c r="F9" s="38">
        <v>0.78300000000000003</v>
      </c>
      <c r="G9" s="38">
        <v>0.69</v>
      </c>
      <c r="H9" s="17">
        <v>1</v>
      </c>
      <c r="I9" s="261"/>
      <c r="J9" s="262"/>
    </row>
    <row r="10" spans="1:10" ht="95.25" customHeight="1" thickBot="1" x14ac:dyDescent="0.3">
      <c r="A10" s="315" t="s">
        <v>122</v>
      </c>
      <c r="B10" s="82" t="s">
        <v>123</v>
      </c>
      <c r="C10" s="90" t="s">
        <v>124</v>
      </c>
      <c r="D10" s="90">
        <v>13</v>
      </c>
      <c r="E10" s="190">
        <v>3</v>
      </c>
      <c r="F10" s="190">
        <v>1</v>
      </c>
      <c r="G10" s="204">
        <v>0</v>
      </c>
      <c r="H10" s="17">
        <v>1</v>
      </c>
      <c r="I10" s="283">
        <f>+AVERAGE(H10:H12)</f>
        <v>0.98639455782312924</v>
      </c>
      <c r="J10" s="283">
        <f>IF(I10&gt;=100%,100%,I10)</f>
        <v>0.98639455782312924</v>
      </c>
    </row>
    <row r="11" spans="1:10" ht="47.25" customHeight="1" thickBot="1" x14ac:dyDescent="0.3">
      <c r="A11" s="316"/>
      <c r="B11" s="82" t="s">
        <v>125</v>
      </c>
      <c r="C11" s="90" t="s">
        <v>67</v>
      </c>
      <c r="D11" s="90">
        <v>254</v>
      </c>
      <c r="E11" s="190">
        <v>5</v>
      </c>
      <c r="F11" s="90">
        <v>21</v>
      </c>
      <c r="G11" s="42">
        <v>421.7</v>
      </c>
      <c r="H11" s="17">
        <v>1</v>
      </c>
      <c r="I11" s="255"/>
      <c r="J11" s="255"/>
    </row>
    <row r="12" spans="1:10" ht="89.25" customHeight="1" thickBot="1" x14ac:dyDescent="0.3">
      <c r="A12" s="347"/>
      <c r="B12" s="82" t="s">
        <v>126</v>
      </c>
      <c r="C12" s="90" t="s">
        <v>87</v>
      </c>
      <c r="D12" s="94">
        <v>0.94</v>
      </c>
      <c r="E12" s="190" t="s">
        <v>25</v>
      </c>
      <c r="F12" s="15" t="s">
        <v>25</v>
      </c>
      <c r="G12" s="190" t="s">
        <v>25</v>
      </c>
      <c r="H12" s="17">
        <v>0.95918367346938771</v>
      </c>
      <c r="I12" s="255"/>
      <c r="J12" s="255"/>
    </row>
    <row r="13" spans="1:10" ht="44.25" customHeight="1" thickBot="1" x14ac:dyDescent="0.3">
      <c r="A13" s="284" t="s">
        <v>127</v>
      </c>
      <c r="B13" s="82" t="s">
        <v>128</v>
      </c>
      <c r="C13" s="90" t="s">
        <v>129</v>
      </c>
      <c r="D13" s="90">
        <v>3</v>
      </c>
      <c r="E13" s="15">
        <v>2</v>
      </c>
      <c r="F13" s="15">
        <v>3</v>
      </c>
      <c r="G13" s="15">
        <v>3</v>
      </c>
      <c r="H13" s="17">
        <v>2.2000000000000002</v>
      </c>
      <c r="I13" s="283">
        <f>+AVERAGE(H13:H14)</f>
        <v>1.6</v>
      </c>
      <c r="J13" s="283">
        <f>IF(I13&gt;=100%,100%,I13)</f>
        <v>1</v>
      </c>
    </row>
    <row r="14" spans="1:10" ht="57.75" customHeight="1" thickBot="1" x14ac:dyDescent="0.3">
      <c r="A14" s="285"/>
      <c r="B14" s="82" t="s">
        <v>130</v>
      </c>
      <c r="C14" s="90" t="s">
        <v>67</v>
      </c>
      <c r="D14" s="90">
        <v>8.2799999999999994</v>
      </c>
      <c r="E14" s="190">
        <v>16.2</v>
      </c>
      <c r="F14" s="15">
        <v>7.1</v>
      </c>
      <c r="G14" s="15">
        <v>15.63</v>
      </c>
      <c r="H14" s="17">
        <v>1</v>
      </c>
      <c r="I14" s="255"/>
      <c r="J14" s="255"/>
    </row>
    <row r="15" spans="1:10" ht="56.25" customHeight="1" thickBot="1" x14ac:dyDescent="0.3">
      <c r="A15" s="315" t="s">
        <v>131</v>
      </c>
      <c r="B15" s="82" t="s">
        <v>132</v>
      </c>
      <c r="C15" s="90" t="s">
        <v>133</v>
      </c>
      <c r="D15" s="90" t="s">
        <v>25</v>
      </c>
      <c r="E15" s="190" t="s">
        <v>25</v>
      </c>
      <c r="F15" s="11" t="s">
        <v>25</v>
      </c>
      <c r="G15" s="11" t="s">
        <v>25</v>
      </c>
      <c r="H15" s="17">
        <v>1.1100000000000001</v>
      </c>
      <c r="I15" s="283">
        <f>+AVERAGE(H15:H17)</f>
        <v>1.2852115583075336</v>
      </c>
      <c r="J15" s="283">
        <f>IF(I15&gt;=100%,100%,I15)</f>
        <v>1</v>
      </c>
    </row>
    <row r="16" spans="1:10" ht="56.25" customHeight="1" thickBot="1" x14ac:dyDescent="0.3">
      <c r="A16" s="316"/>
      <c r="B16" s="82" t="s">
        <v>134</v>
      </c>
      <c r="C16" s="90" t="s">
        <v>67</v>
      </c>
      <c r="D16" s="101">
        <v>95.8</v>
      </c>
      <c r="E16" s="190">
        <v>39.799999999999997</v>
      </c>
      <c r="F16" s="11">
        <v>39</v>
      </c>
      <c r="G16" s="15">
        <v>392.64</v>
      </c>
      <c r="H16" s="17">
        <v>1.7561609907120743</v>
      </c>
      <c r="I16" s="255"/>
      <c r="J16" s="255"/>
    </row>
    <row r="17" spans="1:10" ht="57" thickBot="1" x14ac:dyDescent="0.3">
      <c r="A17" s="347"/>
      <c r="B17" s="82" t="s">
        <v>135</v>
      </c>
      <c r="C17" s="90" t="s">
        <v>87</v>
      </c>
      <c r="D17" s="94">
        <v>0.95</v>
      </c>
      <c r="E17" s="191">
        <v>0.94</v>
      </c>
      <c r="F17" s="38">
        <v>0.94</v>
      </c>
      <c r="G17" s="38">
        <v>0.95</v>
      </c>
      <c r="H17" s="17">
        <v>0.98947368421052628</v>
      </c>
      <c r="I17" s="255"/>
      <c r="J17" s="255"/>
    </row>
  </sheetData>
  <mergeCells count="15">
    <mergeCell ref="A5:H5"/>
    <mergeCell ref="A6:A9"/>
    <mergeCell ref="I6:I9"/>
    <mergeCell ref="J6:J9"/>
    <mergeCell ref="A1:H1"/>
    <mergeCell ref="D3:H3"/>
    <mergeCell ref="A13:A14"/>
    <mergeCell ref="I13:I14"/>
    <mergeCell ref="J13:J14"/>
    <mergeCell ref="A15:A17"/>
    <mergeCell ref="I15:I17"/>
    <mergeCell ref="J15:J17"/>
    <mergeCell ref="A10:A12"/>
    <mergeCell ref="I10:I12"/>
    <mergeCell ref="J10:J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</sheetPr>
  <dimension ref="A1:AX37"/>
  <sheetViews>
    <sheetView showGridLines="0" zoomScale="50" zoomScaleNormal="50" workbookViewId="0">
      <selection sqref="A1:H1"/>
    </sheetView>
  </sheetViews>
  <sheetFormatPr baseColWidth="10" defaultColWidth="11.42578125" defaultRowHeight="18" outlineLevelCol="1" x14ac:dyDescent="0.25"/>
  <cols>
    <col min="1" max="1" width="35" style="2" customWidth="1"/>
    <col min="2" max="2" width="57.85546875" style="2" customWidth="1" outlineLevel="1"/>
    <col min="3" max="3" width="65.28515625" style="2" customWidth="1"/>
    <col min="4" max="7" width="15.7109375" style="2" customWidth="1"/>
    <col min="8" max="8" width="29" style="2" customWidth="1"/>
    <col min="9" max="9" width="27.140625" style="2" customWidth="1"/>
    <col min="10" max="10" width="36.85546875" style="2" customWidth="1"/>
    <col min="11" max="50" width="11.42578125" style="366"/>
    <col min="51" max="16384" width="11.42578125" style="2"/>
  </cols>
  <sheetData>
    <row r="1" spans="1:10" ht="18" customHeight="1" x14ac:dyDescent="0.25">
      <c r="A1" s="275" t="s">
        <v>459</v>
      </c>
      <c r="B1" s="275"/>
      <c r="C1" s="275"/>
      <c r="D1" s="275"/>
      <c r="E1" s="275"/>
      <c r="F1" s="275"/>
      <c r="G1" s="275"/>
      <c r="H1" s="275"/>
    </row>
    <row r="2" spans="1:10" ht="18.75" thickBot="1" x14ac:dyDescent="0.3"/>
    <row r="3" spans="1:10" ht="18.75" customHeight="1" thickBot="1" x14ac:dyDescent="0.3">
      <c r="A3" s="276" t="s">
        <v>0</v>
      </c>
      <c r="B3" s="276" t="s">
        <v>2</v>
      </c>
      <c r="C3" s="276" t="s">
        <v>462</v>
      </c>
      <c r="D3" s="300"/>
      <c r="E3" s="301"/>
      <c r="F3" s="301"/>
      <c r="G3" s="301"/>
      <c r="H3" s="301"/>
    </row>
    <row r="4" spans="1:10" ht="54.75" thickBot="1" x14ac:dyDescent="0.3">
      <c r="A4" s="299"/>
      <c r="B4" s="299"/>
      <c r="C4" s="299"/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10" ht="32.25" customHeight="1" thickBot="1" x14ac:dyDescent="0.3">
      <c r="A5" s="314" t="s">
        <v>175</v>
      </c>
      <c r="B5" s="314"/>
      <c r="C5" s="314"/>
      <c r="D5" s="314"/>
      <c r="E5" s="314"/>
      <c r="F5" s="314"/>
      <c r="G5" s="314"/>
      <c r="H5" s="314"/>
      <c r="I5" s="50" t="s">
        <v>8</v>
      </c>
      <c r="J5" s="50" t="s">
        <v>9</v>
      </c>
    </row>
    <row r="6" spans="1:10" ht="54.75" customHeight="1" thickBot="1" x14ac:dyDescent="0.3">
      <c r="A6" s="315" t="s">
        <v>176</v>
      </c>
      <c r="B6" s="149" t="s">
        <v>177</v>
      </c>
      <c r="C6" s="148" t="s">
        <v>178</v>
      </c>
      <c r="D6" s="150">
        <v>915</v>
      </c>
      <c r="E6" s="150">
        <v>1464</v>
      </c>
      <c r="F6" s="15">
        <v>1260</v>
      </c>
      <c r="G6" s="15">
        <v>3866</v>
      </c>
      <c r="H6" s="17">
        <v>1.9243589743589744</v>
      </c>
      <c r="I6" s="303">
        <f>AVERAGE(H6:H9)</f>
        <v>1.5125897435897435</v>
      </c>
      <c r="J6" s="303">
        <v>1</v>
      </c>
    </row>
    <row r="7" spans="1:10" ht="75.75" thickBot="1" x14ac:dyDescent="0.3">
      <c r="A7" s="316"/>
      <c r="B7" s="80" t="s">
        <v>179</v>
      </c>
      <c r="C7" s="148" t="s">
        <v>180</v>
      </c>
      <c r="D7" s="150">
        <v>238</v>
      </c>
      <c r="E7" s="150">
        <v>171</v>
      </c>
      <c r="F7" s="15">
        <v>102</v>
      </c>
      <c r="G7" s="15">
        <v>53</v>
      </c>
      <c r="H7" s="17">
        <v>1.5666666666666667</v>
      </c>
      <c r="I7" s="303"/>
      <c r="J7" s="303"/>
    </row>
    <row r="8" spans="1:10" ht="47.25" customHeight="1" thickBot="1" x14ac:dyDescent="0.3">
      <c r="A8" s="316"/>
      <c r="B8" s="80" t="s">
        <v>181</v>
      </c>
      <c r="C8" s="148" t="s">
        <v>182</v>
      </c>
      <c r="D8" s="150">
        <v>1406</v>
      </c>
      <c r="E8" s="151">
        <v>392.6</v>
      </c>
      <c r="F8" s="11">
        <v>130.80000000000001</v>
      </c>
      <c r="G8" s="15">
        <v>0</v>
      </c>
      <c r="H8" s="17">
        <v>1</v>
      </c>
      <c r="I8" s="303"/>
      <c r="J8" s="303"/>
    </row>
    <row r="9" spans="1:10" ht="63.75" customHeight="1" thickBot="1" x14ac:dyDescent="0.3">
      <c r="A9" s="316"/>
      <c r="B9" s="80" t="s">
        <v>183</v>
      </c>
      <c r="C9" s="148" t="s">
        <v>184</v>
      </c>
      <c r="D9" s="150">
        <v>108</v>
      </c>
      <c r="E9" s="150">
        <v>1891</v>
      </c>
      <c r="F9" s="15">
        <v>2245</v>
      </c>
      <c r="G9" s="15">
        <v>434</v>
      </c>
      <c r="H9" s="17">
        <v>1.5593333333333332</v>
      </c>
      <c r="I9" s="303"/>
      <c r="J9" s="303"/>
    </row>
    <row r="10" spans="1:10" ht="24.75" customHeight="1" thickBot="1" x14ac:dyDescent="0.3">
      <c r="A10" s="314" t="s">
        <v>185</v>
      </c>
      <c r="B10" s="314"/>
      <c r="C10" s="314"/>
      <c r="D10" s="314"/>
      <c r="E10" s="314"/>
      <c r="F10" s="314"/>
      <c r="G10" s="314"/>
      <c r="H10" s="314"/>
      <c r="I10" s="368"/>
      <c r="J10" s="368"/>
    </row>
    <row r="11" spans="1:10" ht="60.75" customHeight="1" thickBot="1" x14ac:dyDescent="0.3">
      <c r="A11" s="315" t="s">
        <v>186</v>
      </c>
      <c r="B11" s="153" t="s">
        <v>187</v>
      </c>
      <c r="C11" s="6" t="s">
        <v>188</v>
      </c>
      <c r="D11" s="11">
        <v>1</v>
      </c>
      <c r="E11" s="15" t="s">
        <v>25</v>
      </c>
      <c r="F11" s="15">
        <v>1</v>
      </c>
      <c r="G11" s="15">
        <v>1</v>
      </c>
      <c r="H11" s="17">
        <v>1</v>
      </c>
      <c r="I11" s="303">
        <f>+AVERAGE(H11:H12)</f>
        <v>1</v>
      </c>
      <c r="J11" s="303">
        <f>IF(I11&gt;=100%,100%,I11)</f>
        <v>1</v>
      </c>
    </row>
    <row r="12" spans="1:10" ht="60.75" customHeight="1" thickBot="1" x14ac:dyDescent="0.3">
      <c r="A12" s="316"/>
      <c r="B12" s="80" t="s">
        <v>189</v>
      </c>
      <c r="C12" s="6" t="s">
        <v>190</v>
      </c>
      <c r="D12" s="90">
        <v>4</v>
      </c>
      <c r="E12" s="190" t="s">
        <v>25</v>
      </c>
      <c r="F12" s="11" t="s">
        <v>25</v>
      </c>
      <c r="G12" s="15" t="s">
        <v>25</v>
      </c>
      <c r="H12" s="17">
        <v>1</v>
      </c>
      <c r="I12" s="303"/>
      <c r="J12" s="303"/>
    </row>
    <row r="13" spans="1:10" ht="69.75" customHeight="1" thickBot="1" x14ac:dyDescent="0.3">
      <c r="A13" s="307" t="s">
        <v>191</v>
      </c>
      <c r="B13" s="80" t="s">
        <v>192</v>
      </c>
      <c r="C13" s="154" t="s">
        <v>193</v>
      </c>
      <c r="D13" s="90">
        <v>7</v>
      </c>
      <c r="E13" s="190">
        <v>26</v>
      </c>
      <c r="F13" s="15" t="s">
        <v>25</v>
      </c>
      <c r="G13" s="11">
        <v>37</v>
      </c>
      <c r="H13" s="17">
        <v>1.1666666666666667</v>
      </c>
      <c r="I13" s="291">
        <f>+AVERAGE(H13:H16)</f>
        <v>1.0416666666666667</v>
      </c>
      <c r="J13" s="283">
        <f>+IF(I13&gt;=100%,100%,I13)</f>
        <v>1</v>
      </c>
    </row>
    <row r="14" spans="1:10" ht="74.25" customHeight="1" thickBot="1" x14ac:dyDescent="0.3">
      <c r="A14" s="268"/>
      <c r="B14" s="80" t="s">
        <v>194</v>
      </c>
      <c r="C14" s="152" t="s">
        <v>195</v>
      </c>
      <c r="D14" s="90">
        <v>13</v>
      </c>
      <c r="E14" s="190" t="s">
        <v>25</v>
      </c>
      <c r="F14" s="15" t="s">
        <v>25</v>
      </c>
      <c r="G14" s="15" t="s">
        <v>25</v>
      </c>
      <c r="H14" s="17">
        <v>1</v>
      </c>
      <c r="I14" s="257"/>
      <c r="J14" s="255"/>
    </row>
    <row r="15" spans="1:10" ht="59.25" customHeight="1" thickBot="1" x14ac:dyDescent="0.3">
      <c r="A15" s="268"/>
      <c r="B15" s="80" t="s">
        <v>181</v>
      </c>
      <c r="C15" s="152" t="s">
        <v>196</v>
      </c>
      <c r="D15" s="90">
        <v>1</v>
      </c>
      <c r="E15" s="190" t="s">
        <v>25</v>
      </c>
      <c r="F15" s="15" t="s">
        <v>25</v>
      </c>
      <c r="G15" s="15" t="s">
        <v>25</v>
      </c>
      <c r="H15" s="17">
        <v>1</v>
      </c>
      <c r="I15" s="257"/>
      <c r="J15" s="255"/>
    </row>
    <row r="16" spans="1:10" ht="59.25" customHeight="1" thickBot="1" x14ac:dyDescent="0.3">
      <c r="A16" s="308"/>
      <c r="B16" s="80" t="s">
        <v>197</v>
      </c>
      <c r="C16" s="155" t="s">
        <v>198</v>
      </c>
      <c r="D16" s="90" t="s">
        <v>25</v>
      </c>
      <c r="E16" s="190" t="s">
        <v>25</v>
      </c>
      <c r="F16" s="15">
        <v>1</v>
      </c>
      <c r="G16" s="15" t="s">
        <v>25</v>
      </c>
      <c r="H16" s="17">
        <v>1</v>
      </c>
      <c r="I16" s="261"/>
      <c r="J16" s="262"/>
    </row>
    <row r="17" spans="1:50" ht="69.75" customHeight="1" thickBot="1" x14ac:dyDescent="0.3">
      <c r="A17" s="307" t="s">
        <v>199</v>
      </c>
      <c r="B17" s="80" t="s">
        <v>200</v>
      </c>
      <c r="C17" s="156" t="s">
        <v>201</v>
      </c>
      <c r="D17" s="90" t="s">
        <v>25</v>
      </c>
      <c r="E17" s="190" t="s">
        <v>25</v>
      </c>
      <c r="F17" s="11" t="s">
        <v>25</v>
      </c>
      <c r="G17" s="11">
        <v>1</v>
      </c>
      <c r="H17" s="17">
        <v>1</v>
      </c>
      <c r="I17" s="309">
        <v>0.66600000000000004</v>
      </c>
      <c r="J17" s="283">
        <f>+IF(I17&gt;=100%,100%,I17)</f>
        <v>0.66600000000000004</v>
      </c>
    </row>
    <row r="18" spans="1:50" ht="64.5" customHeight="1" thickBot="1" x14ac:dyDescent="0.3">
      <c r="A18" s="268"/>
      <c r="B18" s="80" t="s">
        <v>202</v>
      </c>
      <c r="C18" s="156" t="s">
        <v>203</v>
      </c>
      <c r="D18" s="90">
        <v>1</v>
      </c>
      <c r="E18" s="190" t="s">
        <v>25</v>
      </c>
      <c r="F18" s="11" t="s">
        <v>25</v>
      </c>
      <c r="G18" s="11" t="s">
        <v>25</v>
      </c>
      <c r="H18" s="17">
        <v>1</v>
      </c>
      <c r="I18" s="310"/>
      <c r="J18" s="255"/>
    </row>
    <row r="19" spans="1:50" ht="76.5" customHeight="1" thickBot="1" x14ac:dyDescent="0.3">
      <c r="A19" s="268"/>
      <c r="B19" s="80" t="s">
        <v>204</v>
      </c>
      <c r="C19" s="156" t="s">
        <v>205</v>
      </c>
      <c r="D19" s="90" t="s">
        <v>25</v>
      </c>
      <c r="E19" s="190" t="s">
        <v>25</v>
      </c>
      <c r="F19" s="11" t="s">
        <v>25</v>
      </c>
      <c r="G19" s="11" t="s">
        <v>25</v>
      </c>
      <c r="H19" s="4">
        <v>0</v>
      </c>
      <c r="I19" s="310"/>
      <c r="J19" s="255"/>
    </row>
    <row r="20" spans="1:50" s="53" customFormat="1" ht="18.75" customHeight="1" thickBot="1" x14ac:dyDescent="0.3">
      <c r="A20" s="298" t="s">
        <v>206</v>
      </c>
      <c r="B20" s="298"/>
      <c r="C20" s="298"/>
      <c r="D20" s="298"/>
      <c r="E20" s="298"/>
      <c r="F20" s="298"/>
      <c r="G20" s="298"/>
      <c r="H20" s="298"/>
      <c r="I20" s="52"/>
      <c r="J20" s="52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</row>
    <row r="21" spans="1:50" s="5" customFormat="1" ht="74.25" customHeight="1" thickBot="1" x14ac:dyDescent="0.3">
      <c r="A21" s="311" t="s">
        <v>207</v>
      </c>
      <c r="B21" s="80" t="s">
        <v>208</v>
      </c>
      <c r="C21" s="82" t="s">
        <v>209</v>
      </c>
      <c r="D21" s="16" t="s">
        <v>25</v>
      </c>
      <c r="E21" s="16" t="s">
        <v>25</v>
      </c>
      <c r="F21" s="16" t="s">
        <v>25</v>
      </c>
      <c r="G21" s="4">
        <v>0.15</v>
      </c>
      <c r="H21" s="17">
        <v>2.9999999999999996</v>
      </c>
      <c r="I21" s="291">
        <f>AVERAGE(H21:H24)</f>
        <v>1.6642119999999998</v>
      </c>
      <c r="J21" s="283">
        <f>+IF(I21&gt;=100%,100%,I21)</f>
        <v>1</v>
      </c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</row>
    <row r="22" spans="1:50" s="5" customFormat="1" ht="96.75" customHeight="1" thickBot="1" x14ac:dyDescent="0.3">
      <c r="A22" s="312"/>
      <c r="B22" s="80" t="s">
        <v>210</v>
      </c>
      <c r="C22" s="82" t="s">
        <v>211</v>
      </c>
      <c r="D22" s="16" t="s">
        <v>25</v>
      </c>
      <c r="E22" s="16" t="s">
        <v>25</v>
      </c>
      <c r="F22" s="16" t="s">
        <v>25</v>
      </c>
      <c r="G22" s="4">
        <v>0.06</v>
      </c>
      <c r="H22" s="17">
        <v>1.2</v>
      </c>
      <c r="I22" s="257"/>
      <c r="J22" s="255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69"/>
      <c r="AR22" s="369"/>
      <c r="AS22" s="369"/>
      <c r="AT22" s="369"/>
      <c r="AU22" s="369"/>
      <c r="AV22" s="369"/>
      <c r="AW22" s="369"/>
      <c r="AX22" s="369"/>
    </row>
    <row r="23" spans="1:50" s="5" customFormat="1" ht="56.25" customHeight="1" thickBot="1" x14ac:dyDescent="0.3">
      <c r="A23" s="312"/>
      <c r="B23" s="80" t="s">
        <v>212</v>
      </c>
      <c r="C23" s="82" t="s">
        <v>213</v>
      </c>
      <c r="D23" s="16" t="s">
        <v>25</v>
      </c>
      <c r="E23" s="16" t="s">
        <v>25</v>
      </c>
      <c r="F23" s="16" t="s">
        <v>25</v>
      </c>
      <c r="G23" s="13">
        <v>1</v>
      </c>
      <c r="H23" s="17">
        <v>1</v>
      </c>
      <c r="I23" s="257"/>
      <c r="J23" s="255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</row>
    <row r="24" spans="1:50" s="5" customFormat="1" ht="53.25" customHeight="1" thickBot="1" x14ac:dyDescent="0.3">
      <c r="A24" s="313"/>
      <c r="B24" s="80" t="s">
        <v>214</v>
      </c>
      <c r="C24" s="82" t="s">
        <v>215</v>
      </c>
      <c r="D24" s="16" t="s">
        <v>25</v>
      </c>
      <c r="E24" s="16" t="s">
        <v>25</v>
      </c>
      <c r="F24" s="16" t="s">
        <v>25</v>
      </c>
      <c r="G24" s="10">
        <v>728424</v>
      </c>
      <c r="H24" s="17">
        <v>1.4568479999999999</v>
      </c>
      <c r="I24" s="257"/>
      <c r="J24" s="255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69"/>
      <c r="AU24" s="369"/>
      <c r="AV24" s="369"/>
      <c r="AW24" s="369"/>
      <c r="AX24" s="369"/>
    </row>
    <row r="25" spans="1:50" s="5" customFormat="1" ht="51.75" customHeight="1" thickBot="1" x14ac:dyDescent="0.3">
      <c r="A25" s="311" t="s">
        <v>216</v>
      </c>
      <c r="B25" s="21" t="s">
        <v>217</v>
      </c>
      <c r="C25" s="3" t="s">
        <v>218</v>
      </c>
      <c r="D25" s="16">
        <v>4</v>
      </c>
      <c r="E25" s="196">
        <v>3</v>
      </c>
      <c r="F25" s="16">
        <v>4</v>
      </c>
      <c r="G25" s="196">
        <v>3</v>
      </c>
      <c r="H25" s="30">
        <v>1.0769230769230769</v>
      </c>
      <c r="I25" s="309">
        <f>AVERAGE(H25:H27)</f>
        <v>2.4256410256410255</v>
      </c>
      <c r="J25" s="309">
        <f>+IF(I25&gt;=100%,100%,I25)</f>
        <v>1</v>
      </c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</row>
    <row r="26" spans="1:50" s="5" customFormat="1" ht="77.25" customHeight="1" thickBot="1" x14ac:dyDescent="0.3">
      <c r="A26" s="312"/>
      <c r="B26" s="80" t="s">
        <v>219</v>
      </c>
      <c r="C26" s="102" t="s">
        <v>220</v>
      </c>
      <c r="D26" s="112">
        <v>2</v>
      </c>
      <c r="E26" s="112">
        <v>10</v>
      </c>
      <c r="F26" s="16">
        <v>18</v>
      </c>
      <c r="G26" s="10">
        <v>27</v>
      </c>
      <c r="H26" s="38">
        <v>5.7</v>
      </c>
      <c r="I26" s="310"/>
      <c r="J26" s="310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</row>
    <row r="27" spans="1:50" s="5" customFormat="1" ht="77.25" customHeight="1" thickBot="1" x14ac:dyDescent="0.3">
      <c r="A27" s="312"/>
      <c r="B27" s="80" t="s">
        <v>221</v>
      </c>
      <c r="C27" s="102" t="s">
        <v>222</v>
      </c>
      <c r="D27" s="144">
        <v>0.5</v>
      </c>
      <c r="E27" s="157" t="s">
        <v>25</v>
      </c>
      <c r="F27" s="16" t="s">
        <v>25</v>
      </c>
      <c r="G27" s="16" t="s">
        <v>25</v>
      </c>
      <c r="H27" s="38">
        <v>0.5</v>
      </c>
      <c r="I27" s="310"/>
      <c r="J27" s="310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69"/>
      <c r="AU27" s="369"/>
      <c r="AV27" s="369"/>
      <c r="AW27" s="369"/>
      <c r="AX27" s="369"/>
    </row>
    <row r="28" spans="1:50" s="53" customFormat="1" ht="18.75" customHeight="1" thickBot="1" x14ac:dyDescent="0.3">
      <c r="A28" s="298" t="s">
        <v>223</v>
      </c>
      <c r="B28" s="298"/>
      <c r="C28" s="298"/>
      <c r="D28" s="298"/>
      <c r="E28" s="298"/>
      <c r="F28" s="298"/>
      <c r="G28" s="298"/>
      <c r="H28" s="298"/>
      <c r="I28" s="52"/>
      <c r="J28" s="52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  <c r="AR28" s="369"/>
      <c r="AS28" s="369"/>
      <c r="AT28" s="369"/>
      <c r="AU28" s="369"/>
      <c r="AV28" s="369"/>
      <c r="AW28" s="369"/>
      <c r="AX28" s="369"/>
    </row>
    <row r="29" spans="1:50" ht="66.75" customHeight="1" thickBot="1" x14ac:dyDescent="0.3">
      <c r="A29" s="307" t="s">
        <v>224</v>
      </c>
      <c r="B29" s="80" t="s">
        <v>225</v>
      </c>
      <c r="C29" s="7" t="s">
        <v>226</v>
      </c>
      <c r="D29" s="43">
        <v>0.38</v>
      </c>
      <c r="E29" s="16" t="s">
        <v>25</v>
      </c>
      <c r="F29" s="16" t="s">
        <v>25</v>
      </c>
      <c r="G29" s="16" t="s">
        <v>25</v>
      </c>
      <c r="H29" s="17">
        <v>1</v>
      </c>
      <c r="I29" s="283">
        <f>+AVERAGE(H29:H32)</f>
        <v>1</v>
      </c>
      <c r="J29" s="283">
        <f>+IF(I29&gt;=100%,100%,I29)</f>
        <v>1</v>
      </c>
    </row>
    <row r="30" spans="1:50" ht="64.5" customHeight="1" thickBot="1" x14ac:dyDescent="0.3">
      <c r="A30" s="268"/>
      <c r="B30" s="80" t="s">
        <v>227</v>
      </c>
      <c r="C30" s="8" t="s">
        <v>228</v>
      </c>
      <c r="D30" s="112" t="s">
        <v>25</v>
      </c>
      <c r="E30" s="214">
        <v>0.28000000000000003</v>
      </c>
      <c r="F30" s="144">
        <v>0.13</v>
      </c>
      <c r="G30" s="213">
        <v>0.1</v>
      </c>
      <c r="H30" s="17">
        <v>1</v>
      </c>
      <c r="I30" s="255"/>
      <c r="J30" s="255"/>
    </row>
    <row r="31" spans="1:50" ht="84.75" customHeight="1" thickBot="1" x14ac:dyDescent="0.3">
      <c r="A31" s="268"/>
      <c r="B31" s="80" t="s">
        <v>229</v>
      </c>
      <c r="C31" s="6" t="s">
        <v>230</v>
      </c>
      <c r="D31" s="112">
        <v>1</v>
      </c>
      <c r="E31" s="157" t="s">
        <v>25</v>
      </c>
      <c r="F31" s="157" t="s">
        <v>101</v>
      </c>
      <c r="G31" s="215">
        <v>4</v>
      </c>
      <c r="H31" s="17">
        <v>1</v>
      </c>
      <c r="I31" s="255"/>
      <c r="J31" s="255"/>
    </row>
    <row r="32" spans="1:50" ht="84.75" customHeight="1" thickBot="1" x14ac:dyDescent="0.3">
      <c r="A32" s="268"/>
      <c r="B32" s="80" t="s">
        <v>231</v>
      </c>
      <c r="C32" s="6" t="s">
        <v>232</v>
      </c>
      <c r="D32" s="112" t="s">
        <v>25</v>
      </c>
      <c r="E32" s="157" t="s">
        <v>25</v>
      </c>
      <c r="F32" s="47" t="s">
        <v>25</v>
      </c>
      <c r="G32" s="43">
        <v>0.8</v>
      </c>
      <c r="H32" s="17">
        <v>1</v>
      </c>
      <c r="I32" s="255"/>
      <c r="J32" s="255"/>
    </row>
    <row r="33" spans="1:10" ht="59.25" customHeight="1" thickBot="1" x14ac:dyDescent="0.3">
      <c r="A33" s="307" t="s">
        <v>233</v>
      </c>
      <c r="B33" s="80" t="s">
        <v>234</v>
      </c>
      <c r="C33" s="7" t="s">
        <v>453</v>
      </c>
      <c r="D33" s="30"/>
      <c r="E33" s="30"/>
      <c r="F33" s="30"/>
      <c r="G33" s="43">
        <v>0.28999999999999998</v>
      </c>
      <c r="H33" s="17">
        <v>1</v>
      </c>
      <c r="I33" s="257"/>
      <c r="J33" s="257"/>
    </row>
    <row r="34" spans="1:10" ht="77.25" customHeight="1" thickBot="1" x14ac:dyDescent="0.3">
      <c r="A34" s="268"/>
      <c r="B34" s="80" t="s">
        <v>235</v>
      </c>
      <c r="C34" s="7" t="s">
        <v>236</v>
      </c>
      <c r="D34" s="16" t="s">
        <v>25</v>
      </c>
      <c r="E34" s="17" t="s">
        <v>25</v>
      </c>
      <c r="F34" s="17" t="s">
        <v>25</v>
      </c>
      <c r="G34" s="43">
        <v>0.81</v>
      </c>
      <c r="H34" s="17">
        <v>0.9</v>
      </c>
      <c r="I34" s="257"/>
      <c r="J34" s="257"/>
    </row>
    <row r="35" spans="1:10" ht="75.75" customHeight="1" thickBot="1" x14ac:dyDescent="0.3">
      <c r="A35" s="268"/>
      <c r="B35" s="80" t="s">
        <v>237</v>
      </c>
      <c r="C35" s="243" t="s">
        <v>238</v>
      </c>
      <c r="D35" s="16">
        <v>8</v>
      </c>
      <c r="E35" s="16">
        <v>40</v>
      </c>
      <c r="F35" s="16">
        <v>32</v>
      </c>
      <c r="G35" s="16">
        <v>19</v>
      </c>
      <c r="H35" s="17">
        <v>0.99</v>
      </c>
      <c r="I35" s="257"/>
      <c r="J35" s="257"/>
    </row>
    <row r="36" spans="1:10" ht="70.5" customHeight="1" thickBot="1" x14ac:dyDescent="0.3">
      <c r="A36" s="247" t="s">
        <v>239</v>
      </c>
      <c r="B36" s="104" t="s">
        <v>240</v>
      </c>
      <c r="C36" s="7" t="s">
        <v>241</v>
      </c>
      <c r="D36" s="16" t="s">
        <v>25</v>
      </c>
      <c r="E36" s="219">
        <v>0.42</v>
      </c>
      <c r="F36" s="219">
        <v>0.38</v>
      </c>
      <c r="G36" s="220" t="s">
        <v>25</v>
      </c>
      <c r="H36" s="219">
        <v>0.79200000000000004</v>
      </c>
      <c r="I36" s="229">
        <f>+AVERAGE(H36)</f>
        <v>0.79200000000000004</v>
      </c>
      <c r="J36" s="229">
        <f>I36</f>
        <v>0.79200000000000004</v>
      </c>
    </row>
    <row r="37" spans="1:10" ht="50.25" customHeight="1" thickBot="1" x14ac:dyDescent="0.3">
      <c r="A37" s="247" t="s">
        <v>242</v>
      </c>
      <c r="B37" s="80" t="s">
        <v>243</v>
      </c>
      <c r="C37" s="7" t="s">
        <v>244</v>
      </c>
      <c r="D37" s="16" t="s">
        <v>25</v>
      </c>
      <c r="E37" s="10">
        <v>20</v>
      </c>
      <c r="F37" s="17" t="s">
        <v>25</v>
      </c>
      <c r="G37" s="16">
        <v>21</v>
      </c>
      <c r="H37" s="17">
        <v>1.3666666666666667</v>
      </c>
      <c r="I37" s="229">
        <f>+AVERAGE(H37)</f>
        <v>1.3666666666666667</v>
      </c>
      <c r="J37" s="229">
        <f>+IF(I37&gt;=100%,100%,I37)</f>
        <v>1</v>
      </c>
    </row>
  </sheetData>
  <mergeCells count="33">
    <mergeCell ref="A1:H1"/>
    <mergeCell ref="J33:J35"/>
    <mergeCell ref="I33:I35"/>
    <mergeCell ref="A3:A4"/>
    <mergeCell ref="A28:H28"/>
    <mergeCell ref="B3:B4"/>
    <mergeCell ref="D3:H3"/>
    <mergeCell ref="C3:C4"/>
    <mergeCell ref="A20:H20"/>
    <mergeCell ref="A5:H5"/>
    <mergeCell ref="A10:H10"/>
    <mergeCell ref="A6:A9"/>
    <mergeCell ref="A11:A12"/>
    <mergeCell ref="I25:I27"/>
    <mergeCell ref="A29:A32"/>
    <mergeCell ref="A13:A16"/>
    <mergeCell ref="A17:A19"/>
    <mergeCell ref="A21:A24"/>
    <mergeCell ref="A25:A27"/>
    <mergeCell ref="A33:A35"/>
    <mergeCell ref="I6:I9"/>
    <mergeCell ref="J6:J9"/>
    <mergeCell ref="I11:I12"/>
    <mergeCell ref="I29:I32"/>
    <mergeCell ref="I13:I16"/>
    <mergeCell ref="I17:I19"/>
    <mergeCell ref="J11:J12"/>
    <mergeCell ref="J29:J32"/>
    <mergeCell ref="J13:J16"/>
    <mergeCell ref="J17:J19"/>
    <mergeCell ref="J21:J24"/>
    <mergeCell ref="J25:J27"/>
    <mergeCell ref="I21:I24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</sheetPr>
  <dimension ref="A1:BP26"/>
  <sheetViews>
    <sheetView showGridLines="0" zoomScale="50" zoomScaleNormal="50" workbookViewId="0">
      <selection activeCell="A2" sqref="A2"/>
    </sheetView>
  </sheetViews>
  <sheetFormatPr baseColWidth="10" defaultColWidth="11.42578125" defaultRowHeight="18" x14ac:dyDescent="0.25"/>
  <cols>
    <col min="1" max="1" width="30.42578125" style="2" customWidth="1"/>
    <col min="2" max="2" width="52.85546875" style="2" bestFit="1" customWidth="1"/>
    <col min="3" max="3" width="33.85546875" style="2" customWidth="1"/>
    <col min="4" max="4" width="15.7109375" style="2" customWidth="1"/>
    <col min="5" max="5" width="20.140625" style="2" bestFit="1" customWidth="1"/>
    <col min="6" max="7" width="18" style="2" customWidth="1"/>
    <col min="8" max="8" width="24.140625" style="2" customWidth="1"/>
    <col min="9" max="9" width="37" style="2" customWidth="1"/>
    <col min="10" max="10" width="36.5703125" style="2" customWidth="1"/>
    <col min="11" max="68" width="11.42578125" style="366"/>
    <col min="69" max="16384" width="11.42578125" style="2"/>
  </cols>
  <sheetData>
    <row r="1" spans="1:68" x14ac:dyDescent="0.25">
      <c r="A1" s="275" t="s">
        <v>458</v>
      </c>
      <c r="B1" s="275"/>
      <c r="C1" s="275"/>
      <c r="D1" s="275"/>
      <c r="E1" s="275"/>
      <c r="F1" s="275"/>
      <c r="G1" s="275"/>
      <c r="H1" s="275"/>
    </row>
    <row r="2" spans="1:68" ht="18.75" thickBot="1" x14ac:dyDescent="0.3"/>
    <row r="3" spans="1:68" ht="18.75" customHeight="1" thickBot="1" x14ac:dyDescent="0.3">
      <c r="A3" s="276" t="s">
        <v>0</v>
      </c>
      <c r="B3" s="276" t="s">
        <v>462</v>
      </c>
      <c r="C3" s="276" t="s">
        <v>2</v>
      </c>
      <c r="D3" s="300"/>
      <c r="E3" s="301"/>
      <c r="F3" s="301"/>
      <c r="G3" s="301"/>
      <c r="H3" s="301"/>
    </row>
    <row r="4" spans="1:68" ht="54.75" thickBot="1" x14ac:dyDescent="0.3">
      <c r="A4" s="299"/>
      <c r="B4" s="299"/>
      <c r="C4" s="299"/>
      <c r="D4" s="1" t="s">
        <v>3</v>
      </c>
      <c r="E4" s="1" t="s">
        <v>4</v>
      </c>
      <c r="F4" s="1" t="s">
        <v>5</v>
      </c>
      <c r="G4" s="1" t="s">
        <v>6</v>
      </c>
      <c r="H4" s="1" t="s">
        <v>245</v>
      </c>
    </row>
    <row r="5" spans="1:68" s="5" customFormat="1" ht="41.25" customHeight="1" thickBot="1" x14ac:dyDescent="0.3">
      <c r="A5" s="319"/>
      <c r="B5" s="319"/>
      <c r="C5" s="319"/>
      <c r="D5" s="319"/>
      <c r="E5" s="319"/>
      <c r="F5" s="319"/>
      <c r="G5" s="319"/>
      <c r="H5" s="319"/>
      <c r="I5" s="50" t="s">
        <v>8</v>
      </c>
      <c r="J5" s="50" t="s">
        <v>9</v>
      </c>
      <c r="K5" s="366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369"/>
      <c r="BK5" s="369"/>
      <c r="BL5" s="369"/>
      <c r="BM5" s="369"/>
      <c r="BN5" s="369"/>
      <c r="BO5" s="369"/>
      <c r="BP5" s="369"/>
    </row>
    <row r="6" spans="1:68" s="57" customFormat="1" ht="24.75" customHeight="1" thickBot="1" x14ac:dyDescent="0.3">
      <c r="A6" s="319" t="s">
        <v>246</v>
      </c>
      <c r="B6" s="319"/>
      <c r="C6" s="319"/>
      <c r="D6" s="319"/>
      <c r="E6" s="319"/>
      <c r="F6" s="319"/>
      <c r="G6" s="319"/>
      <c r="H6" s="319"/>
      <c r="I6" s="55"/>
      <c r="J6" s="56"/>
      <c r="K6" s="366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</row>
    <row r="7" spans="1:68" s="5" customFormat="1" ht="62.25" customHeight="1" thickBot="1" x14ac:dyDescent="0.3">
      <c r="A7" s="320" t="s">
        <v>247</v>
      </c>
      <c r="B7" s="8" t="s">
        <v>248</v>
      </c>
      <c r="C7" s="6" t="s">
        <v>249</v>
      </c>
      <c r="D7" s="111" t="s">
        <v>25</v>
      </c>
      <c r="E7" s="111" t="s">
        <v>25</v>
      </c>
      <c r="F7" s="189" t="s">
        <v>25</v>
      </c>
      <c r="G7" s="14">
        <v>30000</v>
      </c>
      <c r="H7" s="17">
        <v>1.5</v>
      </c>
      <c r="I7" s="291">
        <f>+AVERAGE(H7:H12)</f>
        <v>1.7190555555555556</v>
      </c>
      <c r="J7" s="283">
        <f>IF(I7&gt;=100%,100%,I7)</f>
        <v>1</v>
      </c>
      <c r="K7" s="366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  <c r="BH7" s="369"/>
      <c r="BI7" s="369"/>
      <c r="BJ7" s="369"/>
      <c r="BK7" s="369"/>
      <c r="BL7" s="369"/>
      <c r="BM7" s="369"/>
      <c r="BN7" s="369"/>
      <c r="BO7" s="369"/>
      <c r="BP7" s="369"/>
    </row>
    <row r="8" spans="1:68" s="5" customFormat="1" ht="80.25" customHeight="1" thickBot="1" x14ac:dyDescent="0.3">
      <c r="A8" s="321"/>
      <c r="B8" s="108" t="s">
        <v>250</v>
      </c>
      <c r="C8" s="6" t="s">
        <v>251</v>
      </c>
      <c r="D8" s="112" t="s">
        <v>25</v>
      </c>
      <c r="E8" s="112" t="s">
        <v>25</v>
      </c>
      <c r="F8" s="195" t="s">
        <v>25</v>
      </c>
      <c r="G8" s="14">
        <v>1050</v>
      </c>
      <c r="H8" s="17">
        <v>1.5</v>
      </c>
      <c r="I8" s="257"/>
      <c r="J8" s="255"/>
      <c r="K8" s="366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  <c r="BH8" s="369"/>
      <c r="BI8" s="369"/>
      <c r="BJ8" s="369"/>
      <c r="BK8" s="369"/>
      <c r="BL8" s="369"/>
      <c r="BM8" s="369"/>
      <c r="BN8" s="369"/>
      <c r="BO8" s="369"/>
      <c r="BP8" s="369"/>
    </row>
    <row r="9" spans="1:68" s="5" customFormat="1" ht="54.75" customHeight="1" thickBot="1" x14ac:dyDescent="0.3">
      <c r="A9" s="321"/>
      <c r="B9" s="109" t="s">
        <v>252</v>
      </c>
      <c r="C9" s="6" t="s">
        <v>249</v>
      </c>
      <c r="D9" s="112" t="s">
        <v>25</v>
      </c>
      <c r="E9" s="112">
        <v>0</v>
      </c>
      <c r="F9" s="195" t="s">
        <v>25</v>
      </c>
      <c r="G9" s="13">
        <v>1</v>
      </c>
      <c r="H9" s="17">
        <v>1</v>
      </c>
      <c r="I9" s="257"/>
      <c r="J9" s="255"/>
      <c r="K9" s="366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369"/>
      <c r="BN9" s="369"/>
      <c r="BO9" s="369"/>
      <c r="BP9" s="369"/>
    </row>
    <row r="10" spans="1:68" s="5" customFormat="1" ht="105.75" customHeight="1" thickBot="1" x14ac:dyDescent="0.3">
      <c r="A10" s="321"/>
      <c r="B10" s="109" t="s">
        <v>253</v>
      </c>
      <c r="C10" s="6" t="s">
        <v>254</v>
      </c>
      <c r="D10" s="112">
        <v>250</v>
      </c>
      <c r="E10" s="113">
        <v>1810</v>
      </c>
      <c r="F10" s="195">
        <v>2378</v>
      </c>
      <c r="G10" s="203">
        <v>1410</v>
      </c>
      <c r="H10" s="17">
        <v>1.9493333333333334</v>
      </c>
      <c r="I10" s="257"/>
      <c r="J10" s="255"/>
      <c r="K10" s="366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  <c r="BO10" s="369"/>
      <c r="BP10" s="369"/>
    </row>
    <row r="11" spans="1:68" s="5" customFormat="1" ht="80.25" customHeight="1" thickBot="1" x14ac:dyDescent="0.3">
      <c r="A11" s="236"/>
      <c r="B11" s="109" t="s">
        <v>255</v>
      </c>
      <c r="C11" s="6" t="s">
        <v>256</v>
      </c>
      <c r="D11" s="112" t="s">
        <v>25</v>
      </c>
      <c r="E11" s="112">
        <v>12</v>
      </c>
      <c r="F11" s="195">
        <v>19</v>
      </c>
      <c r="G11" s="203">
        <v>17</v>
      </c>
      <c r="H11" s="17">
        <v>2.4</v>
      </c>
      <c r="I11" s="257"/>
      <c r="J11" s="255"/>
      <c r="K11" s="366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</row>
    <row r="12" spans="1:68" s="5" customFormat="1" ht="80.25" customHeight="1" thickBot="1" x14ac:dyDescent="0.3">
      <c r="A12" s="245"/>
      <c r="B12" s="109" t="s">
        <v>257</v>
      </c>
      <c r="C12" s="6" t="s">
        <v>258</v>
      </c>
      <c r="D12" s="112" t="s">
        <v>25</v>
      </c>
      <c r="E12" s="112" t="s">
        <v>25</v>
      </c>
      <c r="F12" s="195" t="s">
        <v>25</v>
      </c>
      <c r="G12" s="203">
        <v>1572</v>
      </c>
      <c r="H12" s="17">
        <v>1.9650000000000001</v>
      </c>
      <c r="I12" s="257"/>
      <c r="J12" s="255"/>
      <c r="K12" s="366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</row>
    <row r="13" spans="1:68" s="5" customFormat="1" ht="39.75" customHeight="1" thickBot="1" x14ac:dyDescent="0.3">
      <c r="A13" s="315" t="s">
        <v>259</v>
      </c>
      <c r="B13" s="7" t="s">
        <v>260</v>
      </c>
      <c r="C13" s="6" t="s">
        <v>261</v>
      </c>
      <c r="D13" s="112" t="s">
        <v>25</v>
      </c>
      <c r="E13" s="112">
        <v>12</v>
      </c>
      <c r="F13" s="195">
        <v>35</v>
      </c>
      <c r="G13" s="203">
        <v>338</v>
      </c>
      <c r="H13" s="17">
        <v>0.77</v>
      </c>
      <c r="I13" s="283">
        <f>AVERAGE(H13:H14)</f>
        <v>0.60593023255813949</v>
      </c>
      <c r="J13" s="283">
        <f>I13</f>
        <v>0.60593023255813949</v>
      </c>
      <c r="K13" s="366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</row>
    <row r="14" spans="1:68" s="5" customFormat="1" ht="69.75" customHeight="1" thickBot="1" x14ac:dyDescent="0.3">
      <c r="A14" s="316"/>
      <c r="B14" s="109" t="s">
        <v>463</v>
      </c>
      <c r="C14" s="6" t="s">
        <v>262</v>
      </c>
      <c r="D14" s="112" t="s">
        <v>25</v>
      </c>
      <c r="E14" s="112" t="s">
        <v>25</v>
      </c>
      <c r="F14" s="195">
        <v>6</v>
      </c>
      <c r="G14" s="203">
        <v>13</v>
      </c>
      <c r="H14" s="17">
        <v>0.44186046511627908</v>
      </c>
      <c r="I14" s="255"/>
      <c r="J14" s="255"/>
      <c r="K14" s="366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</row>
    <row r="15" spans="1:68" s="57" customFormat="1" ht="18.75" customHeight="1" thickBot="1" x14ac:dyDescent="0.3">
      <c r="A15" s="319" t="s">
        <v>263</v>
      </c>
      <c r="B15" s="319"/>
      <c r="C15" s="319"/>
      <c r="D15" s="319"/>
      <c r="E15" s="319"/>
      <c r="F15" s="319"/>
      <c r="G15" s="319"/>
      <c r="H15" s="319"/>
      <c r="I15" s="55"/>
      <c r="J15" s="56"/>
      <c r="K15" s="366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</row>
    <row r="16" spans="1:68" ht="95.25" customHeight="1" thickBot="1" x14ac:dyDescent="0.3">
      <c r="A16" s="134" t="s">
        <v>264</v>
      </c>
      <c r="B16" s="8" t="s">
        <v>265</v>
      </c>
      <c r="C16" s="6" t="s">
        <v>266</v>
      </c>
      <c r="D16" s="110" t="s">
        <v>25</v>
      </c>
      <c r="E16" s="138" t="s">
        <v>25</v>
      </c>
      <c r="F16" s="157" t="s">
        <v>25</v>
      </c>
      <c r="G16" s="13">
        <v>10</v>
      </c>
      <c r="H16" s="17">
        <v>1</v>
      </c>
      <c r="I16" s="231">
        <v>1</v>
      </c>
      <c r="J16" s="229">
        <v>1</v>
      </c>
    </row>
    <row r="17" spans="1:68" s="57" customFormat="1" ht="18.75" customHeight="1" thickBot="1" x14ac:dyDescent="0.3">
      <c r="A17" s="319" t="s">
        <v>267</v>
      </c>
      <c r="B17" s="319"/>
      <c r="C17" s="319"/>
      <c r="D17" s="319"/>
      <c r="E17" s="319"/>
      <c r="F17" s="319"/>
      <c r="G17" s="319"/>
      <c r="H17" s="319"/>
      <c r="I17" s="55"/>
      <c r="J17" s="56"/>
      <c r="K17" s="366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</row>
    <row r="18" spans="1:68" s="5" customFormat="1" ht="63.75" customHeight="1" thickBot="1" x14ac:dyDescent="0.3">
      <c r="A18" s="134" t="s">
        <v>268</v>
      </c>
      <c r="B18" s="8" t="s">
        <v>269</v>
      </c>
      <c r="C18" s="6" t="s">
        <v>249</v>
      </c>
      <c r="D18" s="114" t="s">
        <v>25</v>
      </c>
      <c r="E18" s="115" t="s">
        <v>25</v>
      </c>
      <c r="F18" s="74">
        <v>1</v>
      </c>
      <c r="G18" s="115" t="s">
        <v>25</v>
      </c>
      <c r="H18" s="17">
        <v>1</v>
      </c>
      <c r="I18" s="231">
        <v>1</v>
      </c>
      <c r="J18" s="229">
        <f>I18</f>
        <v>1</v>
      </c>
      <c r="K18" s="366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</row>
    <row r="19" spans="1:68" s="5" customFormat="1" ht="63.75" customHeight="1" thickBot="1" x14ac:dyDescent="0.3">
      <c r="A19" s="248" t="s">
        <v>270</v>
      </c>
      <c r="B19" s="8" t="s">
        <v>271</v>
      </c>
      <c r="C19" s="6" t="s">
        <v>251</v>
      </c>
      <c r="D19" s="74">
        <v>1</v>
      </c>
      <c r="E19" s="116" t="s">
        <v>25</v>
      </c>
      <c r="F19" s="74" t="s">
        <v>25</v>
      </c>
      <c r="G19" s="14">
        <v>1</v>
      </c>
      <c r="H19" s="4">
        <v>1</v>
      </c>
      <c r="I19" s="229">
        <f>+AVERAGE(H19:H19)</f>
        <v>1</v>
      </c>
      <c r="J19" s="229">
        <f>IF(I19&gt;=100%,100%,I19)</f>
        <v>1</v>
      </c>
      <c r="K19" s="366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</row>
    <row r="20" spans="1:68" s="5" customFormat="1" ht="101.25" customHeight="1" thickBot="1" x14ac:dyDescent="0.3">
      <c r="A20" s="317" t="s">
        <v>272</v>
      </c>
      <c r="B20" s="8" t="s">
        <v>273</v>
      </c>
      <c r="C20" s="6" t="s">
        <v>254</v>
      </c>
      <c r="D20" s="117" t="s">
        <v>25</v>
      </c>
      <c r="E20" s="118">
        <v>0</v>
      </c>
      <c r="F20" s="117">
        <v>1</v>
      </c>
      <c r="G20" s="117" t="s">
        <v>25</v>
      </c>
      <c r="H20" s="17">
        <v>0.5</v>
      </c>
      <c r="I20" s="283">
        <v>0.75</v>
      </c>
      <c r="J20" s="283">
        <f>I20</f>
        <v>0.75</v>
      </c>
      <c r="K20" s="366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  <c r="AY20" s="369"/>
      <c r="AZ20" s="369"/>
      <c r="BA20" s="369"/>
      <c r="BB20" s="369"/>
      <c r="BC20" s="369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  <c r="BO20" s="369"/>
      <c r="BP20" s="369"/>
    </row>
    <row r="21" spans="1:68" s="5" customFormat="1" ht="50.25" customHeight="1" thickBot="1" x14ac:dyDescent="0.3">
      <c r="A21" s="318"/>
      <c r="B21" s="8" t="s">
        <v>274</v>
      </c>
      <c r="C21" s="6" t="s">
        <v>275</v>
      </c>
      <c r="D21" s="117" t="s">
        <v>25</v>
      </c>
      <c r="E21" s="118">
        <v>0</v>
      </c>
      <c r="F21" s="117">
        <v>2</v>
      </c>
      <c r="G21" s="117" t="s">
        <v>25</v>
      </c>
      <c r="H21" s="17">
        <v>1</v>
      </c>
      <c r="I21" s="255"/>
      <c r="J21" s="255"/>
      <c r="K21" s="366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</row>
    <row r="22" spans="1:68" s="5" customFormat="1" ht="48.75" customHeight="1" thickBot="1" x14ac:dyDescent="0.3">
      <c r="A22" s="307" t="s">
        <v>276</v>
      </c>
      <c r="B22" s="8" t="s">
        <v>277</v>
      </c>
      <c r="C22" s="6" t="s">
        <v>278</v>
      </c>
      <c r="D22" s="110">
        <v>17.2</v>
      </c>
      <c r="E22" s="138">
        <v>17.2</v>
      </c>
      <c r="F22" s="157" t="s">
        <v>25</v>
      </c>
      <c r="G22" s="12" t="s">
        <v>279</v>
      </c>
      <c r="H22" s="17">
        <v>1</v>
      </c>
      <c r="I22" s="291">
        <f>+AVERAGE(H22:H26)</f>
        <v>1.008</v>
      </c>
      <c r="J22" s="283">
        <v>1</v>
      </c>
      <c r="K22" s="366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69"/>
      <c r="AR22" s="369"/>
      <c r="AS22" s="369"/>
      <c r="AT22" s="369"/>
      <c r="AU22" s="369"/>
      <c r="AV22" s="369"/>
      <c r="AW22" s="369"/>
      <c r="AX22" s="369"/>
      <c r="AY22" s="369"/>
      <c r="AZ22" s="369"/>
      <c r="BA22" s="369"/>
      <c r="BB22" s="369"/>
      <c r="BC22" s="369"/>
      <c r="BD22" s="369"/>
      <c r="BE22" s="369"/>
      <c r="BF22" s="369"/>
      <c r="BG22" s="369"/>
      <c r="BH22" s="369"/>
      <c r="BI22" s="369"/>
      <c r="BJ22" s="369"/>
      <c r="BK22" s="369"/>
      <c r="BL22" s="369"/>
      <c r="BM22" s="369"/>
      <c r="BN22" s="369"/>
      <c r="BO22" s="369"/>
      <c r="BP22" s="369"/>
    </row>
    <row r="23" spans="1:68" s="5" customFormat="1" ht="48.75" customHeight="1" thickBot="1" x14ac:dyDescent="0.3">
      <c r="A23" s="268"/>
      <c r="B23" s="8" t="s">
        <v>280</v>
      </c>
      <c r="C23" s="6"/>
      <c r="D23" s="110">
        <v>1</v>
      </c>
      <c r="E23" s="138">
        <v>5</v>
      </c>
      <c r="F23" s="157">
        <v>3</v>
      </c>
      <c r="G23" s="203">
        <v>3</v>
      </c>
      <c r="H23" s="17">
        <v>1</v>
      </c>
      <c r="I23" s="257"/>
      <c r="J23" s="255"/>
      <c r="K23" s="366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69"/>
      <c r="BL23" s="369"/>
      <c r="BM23" s="369"/>
      <c r="BN23" s="369"/>
      <c r="BO23" s="369"/>
      <c r="BP23" s="369"/>
    </row>
    <row r="24" spans="1:68" s="5" customFormat="1" ht="48.75" customHeight="1" thickBot="1" x14ac:dyDescent="0.3">
      <c r="A24" s="268"/>
      <c r="B24" s="8" t="s">
        <v>281</v>
      </c>
      <c r="C24" s="6"/>
      <c r="D24" s="110">
        <v>1</v>
      </c>
      <c r="E24" s="138">
        <v>1</v>
      </c>
      <c r="F24" s="138">
        <v>1</v>
      </c>
      <c r="G24" s="203" t="s">
        <v>279</v>
      </c>
      <c r="H24" s="17">
        <v>1</v>
      </c>
      <c r="I24" s="257"/>
      <c r="J24" s="255"/>
      <c r="K24" s="366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69"/>
      <c r="AU24" s="369"/>
      <c r="AV24" s="369"/>
      <c r="AW24" s="369"/>
      <c r="AX24" s="369"/>
      <c r="AY24" s="369"/>
      <c r="AZ24" s="369"/>
      <c r="BA24" s="369"/>
      <c r="BB24" s="369"/>
      <c r="BC24" s="369"/>
      <c r="BD24" s="369"/>
      <c r="BE24" s="369"/>
      <c r="BF24" s="369"/>
      <c r="BG24" s="369"/>
      <c r="BH24" s="369"/>
      <c r="BI24" s="369"/>
      <c r="BJ24" s="369"/>
      <c r="BK24" s="369"/>
      <c r="BL24" s="369"/>
      <c r="BM24" s="369"/>
      <c r="BN24" s="369"/>
      <c r="BO24" s="369"/>
      <c r="BP24" s="369"/>
    </row>
    <row r="25" spans="1:68" s="5" customFormat="1" ht="50.25" customHeight="1" thickBot="1" x14ac:dyDescent="0.3">
      <c r="A25" s="268"/>
      <c r="B25" s="8" t="s">
        <v>282</v>
      </c>
      <c r="C25" s="6"/>
      <c r="D25" s="119" t="s">
        <v>25</v>
      </c>
      <c r="E25" s="138" t="s">
        <v>25</v>
      </c>
      <c r="F25" s="157">
        <v>19.035</v>
      </c>
      <c r="G25" s="12" t="s">
        <v>279</v>
      </c>
      <c r="H25" s="17">
        <v>1</v>
      </c>
      <c r="I25" s="257"/>
      <c r="J25" s="255"/>
      <c r="K25" s="366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  <c r="AY25" s="369"/>
      <c r="AZ25" s="369"/>
      <c r="BA25" s="369"/>
      <c r="BB25" s="369"/>
      <c r="BC25" s="369"/>
      <c r="BD25" s="369"/>
      <c r="BE25" s="369"/>
      <c r="BF25" s="369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</row>
    <row r="26" spans="1:68" s="5" customFormat="1" ht="54.75" customHeight="1" thickBot="1" x14ac:dyDescent="0.3">
      <c r="A26" s="268"/>
      <c r="B26" s="8" t="s">
        <v>283</v>
      </c>
      <c r="C26" s="6" t="s">
        <v>284</v>
      </c>
      <c r="D26" s="110">
        <v>11</v>
      </c>
      <c r="E26" s="138">
        <v>11</v>
      </c>
      <c r="F26" s="157">
        <v>14</v>
      </c>
      <c r="G26" s="157">
        <v>16</v>
      </c>
      <c r="H26" s="17">
        <v>1.04</v>
      </c>
      <c r="I26" s="261"/>
      <c r="J26" s="262"/>
      <c r="K26" s="366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  <c r="AY26" s="369"/>
      <c r="AZ26" s="369"/>
      <c r="BA26" s="369"/>
      <c r="BB26" s="369"/>
      <c r="BC26" s="369"/>
      <c r="BD26" s="369"/>
      <c r="BE26" s="369"/>
      <c r="BF26" s="369"/>
      <c r="BG26" s="369"/>
      <c r="BH26" s="369"/>
      <c r="BI26" s="369"/>
      <c r="BJ26" s="369"/>
      <c r="BK26" s="369"/>
      <c r="BL26" s="369"/>
      <c r="BM26" s="369"/>
      <c r="BN26" s="369"/>
      <c r="BO26" s="369"/>
      <c r="BP26" s="369"/>
    </row>
  </sheetData>
  <mergeCells count="21">
    <mergeCell ref="A5:H5"/>
    <mergeCell ref="A1:H1"/>
    <mergeCell ref="A3:A4"/>
    <mergeCell ref="C3:C4"/>
    <mergeCell ref="D3:H3"/>
    <mergeCell ref="B3:B4"/>
    <mergeCell ref="I22:I26"/>
    <mergeCell ref="J22:J26"/>
    <mergeCell ref="A22:A26"/>
    <mergeCell ref="A20:A21"/>
    <mergeCell ref="A6:H6"/>
    <mergeCell ref="A15:H15"/>
    <mergeCell ref="A17:H17"/>
    <mergeCell ref="I20:I21"/>
    <mergeCell ref="J20:J21"/>
    <mergeCell ref="J13:J14"/>
    <mergeCell ref="A13:A14"/>
    <mergeCell ref="I13:I14"/>
    <mergeCell ref="A7:A10"/>
    <mergeCell ref="I7:I12"/>
    <mergeCell ref="J7:J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92D050"/>
  </sheetPr>
  <dimension ref="A1:AU21"/>
  <sheetViews>
    <sheetView showGridLines="0" zoomScale="53" zoomScaleNormal="53" workbookViewId="0">
      <selection activeCell="A2" sqref="A2"/>
    </sheetView>
  </sheetViews>
  <sheetFormatPr baseColWidth="10" defaultColWidth="11.42578125" defaultRowHeight="18" outlineLevelCol="1" x14ac:dyDescent="0.25"/>
  <cols>
    <col min="1" max="1" width="39.28515625" style="2" customWidth="1"/>
    <col min="2" max="2" width="55.28515625" style="2" customWidth="1" outlineLevel="1"/>
    <col min="3" max="3" width="55.85546875" style="2" customWidth="1"/>
    <col min="4" max="4" width="15.7109375" style="2" customWidth="1"/>
    <col min="5" max="5" width="18.85546875" style="2" customWidth="1"/>
    <col min="6" max="6" width="19" style="2" customWidth="1"/>
    <col min="7" max="7" width="22.85546875" style="2" customWidth="1"/>
    <col min="8" max="8" width="24.140625" style="2" customWidth="1"/>
    <col min="9" max="9" width="28.140625" style="2" bestFit="1" customWidth="1"/>
    <col min="10" max="10" width="27.28515625" style="2" bestFit="1" customWidth="1"/>
    <col min="11" max="16384" width="11.42578125" style="2"/>
  </cols>
  <sheetData>
    <row r="1" spans="1:47" ht="18" customHeight="1" x14ac:dyDescent="0.25">
      <c r="A1" s="275" t="s">
        <v>457</v>
      </c>
      <c r="B1" s="275"/>
      <c r="C1" s="275"/>
      <c r="D1" s="275"/>
      <c r="E1" s="275"/>
      <c r="F1" s="275"/>
      <c r="G1" s="275"/>
      <c r="H1" s="275"/>
    </row>
    <row r="2" spans="1:47" ht="18.75" thickBot="1" x14ac:dyDescent="0.3"/>
    <row r="3" spans="1:47" ht="18.75" customHeight="1" thickBot="1" x14ac:dyDescent="0.3">
      <c r="A3" s="276" t="s">
        <v>0</v>
      </c>
      <c r="B3" s="276" t="s">
        <v>462</v>
      </c>
      <c r="C3" s="280" t="s">
        <v>2</v>
      </c>
      <c r="D3" s="278"/>
      <c r="E3" s="279"/>
      <c r="F3" s="279"/>
      <c r="G3" s="279"/>
      <c r="H3" s="279"/>
    </row>
    <row r="4" spans="1:47" ht="63.75" customHeight="1" x14ac:dyDescent="0.25">
      <c r="A4" s="277"/>
      <c r="B4" s="277"/>
      <c r="C4" s="277"/>
      <c r="D4" s="227" t="s">
        <v>3</v>
      </c>
      <c r="E4" s="227" t="s">
        <v>4</v>
      </c>
      <c r="F4" s="227" t="s">
        <v>5</v>
      </c>
      <c r="G4" s="227" t="s">
        <v>6</v>
      </c>
      <c r="H4" s="227" t="s">
        <v>7</v>
      </c>
      <c r="I4" s="50" t="s">
        <v>8</v>
      </c>
      <c r="J4" s="50" t="s">
        <v>9</v>
      </c>
    </row>
    <row r="5" spans="1:47" s="52" customFormat="1" ht="18.75" customHeight="1" x14ac:dyDescent="0.25">
      <c r="A5" s="330" t="s">
        <v>285</v>
      </c>
      <c r="B5" s="258"/>
      <c r="C5" s="258"/>
      <c r="D5" s="258"/>
      <c r="E5" s="258"/>
      <c r="F5" s="258"/>
      <c r="G5" s="258"/>
      <c r="H5" s="54"/>
      <c r="I5" s="258"/>
      <c r="J5" s="25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s="5" customFormat="1" ht="49.5" customHeight="1" thickBot="1" x14ac:dyDescent="0.3">
      <c r="A6" s="324" t="s">
        <v>286</v>
      </c>
      <c r="B6" s="139" t="s">
        <v>287</v>
      </c>
      <c r="C6" s="149" t="s">
        <v>288</v>
      </c>
      <c r="D6" s="126" t="s">
        <v>25</v>
      </c>
      <c r="E6" s="158">
        <v>0.5</v>
      </c>
      <c r="F6" s="158">
        <v>0</v>
      </c>
      <c r="G6" s="28">
        <v>0.5</v>
      </c>
      <c r="H6" s="28">
        <v>1</v>
      </c>
      <c r="I6" s="325">
        <f>+AVERAGE(H6:H7)</f>
        <v>0.83499999999999996</v>
      </c>
      <c r="J6" s="325">
        <f>IF(I6&gt;=100%,100%,I6)</f>
        <v>0.83499999999999996</v>
      </c>
      <c r="K6" s="2"/>
    </row>
    <row r="7" spans="1:47" s="5" customFormat="1" ht="70.5" customHeight="1" thickBot="1" x14ac:dyDescent="0.3">
      <c r="A7" s="324"/>
      <c r="B7" s="62" t="s">
        <v>289</v>
      </c>
      <c r="C7" s="163" t="s">
        <v>290</v>
      </c>
      <c r="D7" s="64" t="s">
        <v>25</v>
      </c>
      <c r="E7" s="167">
        <v>0</v>
      </c>
      <c r="F7" s="159">
        <f>2/9</f>
        <v>0.22222222222222221</v>
      </c>
      <c r="G7" s="197">
        <v>0.45</v>
      </c>
      <c r="H7" s="73">
        <v>0.67</v>
      </c>
      <c r="I7" s="325"/>
      <c r="J7" s="325"/>
      <c r="K7" s="2"/>
    </row>
    <row r="8" spans="1:47" s="52" customFormat="1" ht="18.75" customHeight="1" x14ac:dyDescent="0.25">
      <c r="A8" s="330" t="s">
        <v>291</v>
      </c>
      <c r="B8" s="258"/>
      <c r="C8" s="258"/>
      <c r="D8" s="258"/>
      <c r="E8" s="258"/>
      <c r="F8" s="258"/>
      <c r="G8" s="258"/>
      <c r="H8" s="54"/>
      <c r="I8" s="258"/>
      <c r="J8" s="25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51.75" customHeight="1" thickBot="1" x14ac:dyDescent="0.3">
      <c r="A9" s="316" t="s">
        <v>292</v>
      </c>
      <c r="B9" s="238" t="s">
        <v>293</v>
      </c>
      <c r="C9" s="149" t="s">
        <v>294</v>
      </c>
      <c r="D9" s="165">
        <v>1</v>
      </c>
      <c r="E9" s="28" t="s">
        <v>25</v>
      </c>
      <c r="F9" s="159">
        <v>0</v>
      </c>
      <c r="G9" s="28" t="s">
        <v>279</v>
      </c>
      <c r="H9" s="45">
        <v>1</v>
      </c>
      <c r="I9" s="257">
        <f>AVERAGE(H9:H11)</f>
        <v>1</v>
      </c>
      <c r="J9" s="255">
        <f>IF(I9&gt;=100%,100%,I9)</f>
        <v>1</v>
      </c>
    </row>
    <row r="10" spans="1:47" ht="57" thickBot="1" x14ac:dyDescent="0.3">
      <c r="A10" s="316"/>
      <c r="B10" s="62" t="s">
        <v>295</v>
      </c>
      <c r="C10" s="80" t="s">
        <v>296</v>
      </c>
      <c r="D10" s="166" t="s">
        <v>25</v>
      </c>
      <c r="E10" s="168" t="s">
        <v>25</v>
      </c>
      <c r="F10" s="159">
        <v>0</v>
      </c>
      <c r="G10" s="28">
        <v>1</v>
      </c>
      <c r="H10" s="73">
        <v>1</v>
      </c>
      <c r="I10" s="257"/>
      <c r="J10" s="255"/>
    </row>
    <row r="11" spans="1:47" ht="57" thickBot="1" x14ac:dyDescent="0.3">
      <c r="A11" s="316"/>
      <c r="B11" s="62" t="s">
        <v>297</v>
      </c>
      <c r="C11" s="163" t="s">
        <v>298</v>
      </c>
      <c r="D11" s="166" t="s">
        <v>25</v>
      </c>
      <c r="E11" s="28" t="s">
        <v>25</v>
      </c>
      <c r="F11" s="159">
        <v>0</v>
      </c>
      <c r="G11" s="28">
        <v>1</v>
      </c>
      <c r="H11" s="45">
        <v>1</v>
      </c>
      <c r="I11" s="261"/>
      <c r="J11" s="262"/>
    </row>
    <row r="12" spans="1:47" s="52" customFormat="1" ht="18.75" customHeight="1" thickBot="1" x14ac:dyDescent="0.3">
      <c r="A12" s="330" t="s">
        <v>299</v>
      </c>
      <c r="B12" s="258"/>
      <c r="C12" s="258"/>
      <c r="D12" s="258"/>
      <c r="E12" s="258"/>
      <c r="F12" s="258"/>
      <c r="G12" s="258"/>
      <c r="H12" s="54"/>
      <c r="I12" s="258"/>
      <c r="J12" s="25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78.75" customHeight="1" thickBot="1" x14ac:dyDescent="0.3">
      <c r="A13" s="270" t="s">
        <v>300</v>
      </c>
      <c r="B13" s="164" t="s">
        <v>301</v>
      </c>
      <c r="C13" s="149" t="s">
        <v>302</v>
      </c>
      <c r="D13" s="190" t="s">
        <v>25</v>
      </c>
      <c r="E13" s="28" t="s">
        <v>25</v>
      </c>
      <c r="F13" s="191">
        <v>0.6</v>
      </c>
      <c r="G13" s="4">
        <v>0.4</v>
      </c>
      <c r="H13" s="45">
        <v>1</v>
      </c>
      <c r="I13" s="257">
        <f>AVERAGE(H13:H15)</f>
        <v>1</v>
      </c>
      <c r="J13" s="257">
        <f>I13</f>
        <v>1</v>
      </c>
    </row>
    <row r="14" spans="1:47" ht="80.25" customHeight="1" thickBot="1" x14ac:dyDescent="0.3">
      <c r="A14" s="329"/>
      <c r="B14" s="164" t="s">
        <v>303</v>
      </c>
      <c r="C14" s="80" t="s">
        <v>304</v>
      </c>
      <c r="D14" s="190" t="s">
        <v>25</v>
      </c>
      <c r="E14" s="15" t="s">
        <v>25</v>
      </c>
      <c r="F14" s="191">
        <v>0</v>
      </c>
      <c r="G14" s="4">
        <v>1</v>
      </c>
      <c r="H14" s="17">
        <v>1</v>
      </c>
      <c r="I14" s="257"/>
      <c r="J14" s="257"/>
    </row>
    <row r="15" spans="1:47" ht="83.25" customHeight="1" thickBot="1" x14ac:dyDescent="0.3">
      <c r="A15" s="271"/>
      <c r="B15" s="164" t="s">
        <v>305</v>
      </c>
      <c r="C15" s="163" t="s">
        <v>306</v>
      </c>
      <c r="D15" s="190" t="s">
        <v>25</v>
      </c>
      <c r="E15" s="15" t="s">
        <v>25</v>
      </c>
      <c r="F15" s="191">
        <v>0</v>
      </c>
      <c r="G15" s="4">
        <v>1</v>
      </c>
      <c r="H15" s="17">
        <v>1</v>
      </c>
      <c r="I15" s="261"/>
      <c r="J15" s="261"/>
    </row>
    <row r="16" spans="1:47" s="52" customFormat="1" ht="18.75" customHeight="1" thickBot="1" x14ac:dyDescent="0.3">
      <c r="A16" s="330" t="s">
        <v>307</v>
      </c>
      <c r="B16" s="258"/>
      <c r="C16" s="258"/>
      <c r="D16" s="258"/>
      <c r="E16" s="258"/>
      <c r="F16" s="258"/>
      <c r="G16" s="258"/>
      <c r="H16" s="54"/>
      <c r="I16" s="258"/>
      <c r="J16" s="25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10" ht="75.75" thickBot="1" x14ac:dyDescent="0.3">
      <c r="A17" s="326" t="s">
        <v>308</v>
      </c>
      <c r="B17" s="139" t="s">
        <v>309</v>
      </c>
      <c r="C17" s="149" t="s">
        <v>310</v>
      </c>
      <c r="D17" s="126" t="s">
        <v>25</v>
      </c>
      <c r="E17" s="158">
        <v>0.17</v>
      </c>
      <c r="F17" s="161">
        <v>0.33</v>
      </c>
      <c r="G17" s="161">
        <v>0.5</v>
      </c>
      <c r="H17" s="160">
        <v>1</v>
      </c>
      <c r="I17" s="291">
        <f>AVERAGE(H17:H21)</f>
        <v>1</v>
      </c>
      <c r="J17" s="255">
        <f>I17</f>
        <v>1</v>
      </c>
    </row>
    <row r="18" spans="1:10" ht="57" customHeight="1" thickBot="1" x14ac:dyDescent="0.3">
      <c r="A18" s="327"/>
      <c r="B18" s="139" t="s">
        <v>311</v>
      </c>
      <c r="C18" s="80" t="s">
        <v>312</v>
      </c>
      <c r="D18" s="64">
        <v>1</v>
      </c>
      <c r="E18" s="169">
        <v>0</v>
      </c>
      <c r="F18" s="191">
        <v>0</v>
      </c>
      <c r="G18" s="169" t="s">
        <v>101</v>
      </c>
      <c r="H18" s="160">
        <v>1</v>
      </c>
      <c r="I18" s="257"/>
      <c r="J18" s="255"/>
    </row>
    <row r="19" spans="1:10" ht="57" customHeight="1" thickBot="1" x14ac:dyDescent="0.3">
      <c r="A19" s="327"/>
      <c r="B19" s="139" t="s">
        <v>313</v>
      </c>
      <c r="C19" s="155" t="s">
        <v>314</v>
      </c>
      <c r="D19" s="162" t="s">
        <v>25</v>
      </c>
      <c r="E19" s="161">
        <v>0.2</v>
      </c>
      <c r="F19" s="161">
        <v>0.8</v>
      </c>
      <c r="G19" s="161" t="s">
        <v>279</v>
      </c>
      <c r="H19" s="160">
        <v>1</v>
      </c>
      <c r="I19" s="257"/>
      <c r="J19" s="255"/>
    </row>
    <row r="20" spans="1:10" ht="75.75" customHeight="1" thickBot="1" x14ac:dyDescent="0.3">
      <c r="A20" s="327"/>
      <c r="B20" s="139" t="s">
        <v>315</v>
      </c>
      <c r="C20" s="155" t="s">
        <v>316</v>
      </c>
      <c r="D20" s="161">
        <v>0.5</v>
      </c>
      <c r="E20" s="161">
        <v>0.7</v>
      </c>
      <c r="F20" s="161" t="s">
        <v>25</v>
      </c>
      <c r="G20" s="161">
        <v>0.5</v>
      </c>
      <c r="H20" s="160">
        <v>1</v>
      </c>
      <c r="I20" s="257"/>
      <c r="J20" s="255"/>
    </row>
    <row r="21" spans="1:10" ht="57" thickBot="1" x14ac:dyDescent="0.3">
      <c r="A21" s="328"/>
      <c r="B21" s="139" t="s">
        <v>317</v>
      </c>
      <c r="C21" s="80" t="s">
        <v>318</v>
      </c>
      <c r="D21" s="64" t="s">
        <v>25</v>
      </c>
      <c r="E21" s="161">
        <v>0.1</v>
      </c>
      <c r="F21" s="161">
        <v>0.3</v>
      </c>
      <c r="G21" s="161">
        <v>0.6</v>
      </c>
      <c r="H21" s="160">
        <v>1</v>
      </c>
      <c r="I21" s="257"/>
      <c r="J21" s="255"/>
    </row>
  </sheetData>
  <mergeCells count="25">
    <mergeCell ref="J13:J15"/>
    <mergeCell ref="A12:G12"/>
    <mergeCell ref="A8:G8"/>
    <mergeCell ref="A5:G5"/>
    <mergeCell ref="J6:J7"/>
    <mergeCell ref="I12:J12"/>
    <mergeCell ref="I8:J8"/>
    <mergeCell ref="I5:J5"/>
    <mergeCell ref="I9:I11"/>
    <mergeCell ref="J9:J11"/>
    <mergeCell ref="J17:J21"/>
    <mergeCell ref="I17:I21"/>
    <mergeCell ref="A1:H1"/>
    <mergeCell ref="C3:C4"/>
    <mergeCell ref="D3:H3"/>
    <mergeCell ref="A3:A4"/>
    <mergeCell ref="B3:B4"/>
    <mergeCell ref="A6:A7"/>
    <mergeCell ref="I6:I7"/>
    <mergeCell ref="A17:A21"/>
    <mergeCell ref="A13:A15"/>
    <mergeCell ref="I13:I15"/>
    <mergeCell ref="A16:G16"/>
    <mergeCell ref="A9:A11"/>
    <mergeCell ref="I16:J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92D050"/>
  </sheetPr>
  <dimension ref="A1:BA37"/>
  <sheetViews>
    <sheetView showGridLines="0" zoomScale="57" zoomScaleNormal="57" workbookViewId="0">
      <selection activeCell="A5" sqref="A5:J5"/>
    </sheetView>
  </sheetViews>
  <sheetFormatPr baseColWidth="10" defaultColWidth="11.42578125" defaultRowHeight="18" outlineLevelCol="1" x14ac:dyDescent="0.25"/>
  <cols>
    <col min="1" max="1" width="26.42578125" style="2" customWidth="1"/>
    <col min="2" max="2" width="48.85546875" style="2" customWidth="1"/>
    <col min="3" max="3" width="61.5703125" style="2" customWidth="1" outlineLevel="1"/>
    <col min="4" max="4" width="15.7109375" style="2" customWidth="1"/>
    <col min="5" max="5" width="18" style="2" customWidth="1"/>
    <col min="6" max="6" width="15.7109375" style="2" customWidth="1"/>
    <col min="7" max="7" width="15.85546875" style="2" customWidth="1"/>
    <col min="8" max="8" width="24.140625" style="2" customWidth="1"/>
    <col min="9" max="9" width="29.42578125" style="2" customWidth="1"/>
    <col min="10" max="10" width="26" style="2" customWidth="1"/>
    <col min="11" max="53" width="11.42578125" style="366"/>
    <col min="54" max="16384" width="11.42578125" style="2"/>
  </cols>
  <sheetData>
    <row r="1" spans="1:53" ht="18" customHeight="1" x14ac:dyDescent="0.25">
      <c r="A1" s="275" t="s">
        <v>319</v>
      </c>
      <c r="B1" s="275"/>
      <c r="C1" s="275"/>
      <c r="D1" s="275"/>
      <c r="E1" s="275"/>
      <c r="F1" s="275"/>
      <c r="G1" s="275"/>
      <c r="H1" s="275"/>
    </row>
    <row r="2" spans="1:53" ht="18.75" thickBot="1" x14ac:dyDescent="0.3"/>
    <row r="3" spans="1:53" ht="15.75" customHeight="1" thickBot="1" x14ac:dyDescent="0.3">
      <c r="A3" s="276" t="s">
        <v>320</v>
      </c>
      <c r="B3" s="276" t="s">
        <v>0</v>
      </c>
      <c r="C3" s="254"/>
      <c r="D3" s="300"/>
      <c r="E3" s="301"/>
      <c r="F3" s="301"/>
      <c r="G3" s="301"/>
      <c r="H3" s="301"/>
    </row>
    <row r="4" spans="1:53" ht="54.75" thickBot="1" x14ac:dyDescent="0.3">
      <c r="A4" s="299"/>
      <c r="B4" s="299"/>
      <c r="C4" s="244" t="s">
        <v>61</v>
      </c>
      <c r="D4" s="1" t="s">
        <v>3</v>
      </c>
      <c r="E4" s="1" t="s">
        <v>4</v>
      </c>
      <c r="F4" s="1" t="s">
        <v>5</v>
      </c>
      <c r="G4" s="1" t="s">
        <v>321</v>
      </c>
      <c r="H4" s="1" t="s">
        <v>7</v>
      </c>
      <c r="I4" s="50" t="s">
        <v>8</v>
      </c>
      <c r="J4" s="50" t="s">
        <v>9</v>
      </c>
    </row>
    <row r="5" spans="1:53" s="57" customFormat="1" ht="18.75" customHeight="1" thickBot="1" x14ac:dyDescent="0.3">
      <c r="A5" s="336" t="s">
        <v>322</v>
      </c>
      <c r="B5" s="336"/>
      <c r="C5" s="336"/>
      <c r="D5" s="336"/>
      <c r="E5" s="336"/>
      <c r="F5" s="336"/>
      <c r="G5" s="336"/>
      <c r="H5" s="336"/>
      <c r="I5" s="336"/>
      <c r="J5" s="337"/>
      <c r="K5" s="370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</row>
    <row r="6" spans="1:53" ht="91.5" customHeight="1" thickBot="1" x14ac:dyDescent="0.3">
      <c r="A6" s="320" t="s">
        <v>323</v>
      </c>
      <c r="B6" s="320" t="s">
        <v>324</v>
      </c>
      <c r="C6" s="7" t="s">
        <v>325</v>
      </c>
      <c r="D6" s="13">
        <v>26</v>
      </c>
      <c r="E6" s="13">
        <v>11</v>
      </c>
      <c r="F6" s="74">
        <v>15</v>
      </c>
      <c r="G6" s="13">
        <v>14</v>
      </c>
      <c r="H6" s="17">
        <v>1</v>
      </c>
      <c r="I6" s="255">
        <f>+AVERAGE(H6:H8)</f>
        <v>0.89433333333333331</v>
      </c>
      <c r="J6" s="255">
        <f>IF(I6&gt;=100%,100%,I6)</f>
        <v>0.89433333333333331</v>
      </c>
      <c r="M6" s="371"/>
    </row>
    <row r="7" spans="1:53" ht="70.5" customHeight="1" thickBot="1" x14ac:dyDescent="0.3">
      <c r="A7" s="321"/>
      <c r="B7" s="321"/>
      <c r="C7" s="7" t="s">
        <v>326</v>
      </c>
      <c r="D7" s="17">
        <v>0.26</v>
      </c>
      <c r="E7" s="17">
        <v>0.109</v>
      </c>
      <c r="F7" s="17">
        <v>0.152</v>
      </c>
      <c r="G7" s="17">
        <v>0.17299999999999999</v>
      </c>
      <c r="H7" s="129">
        <v>0.69399999999999995</v>
      </c>
      <c r="I7" s="255"/>
      <c r="J7" s="255"/>
      <c r="M7" s="372"/>
    </row>
    <row r="8" spans="1:53" ht="54.75" thickBot="1" x14ac:dyDescent="0.3">
      <c r="A8" s="321"/>
      <c r="B8" s="321"/>
      <c r="C8" s="7" t="s">
        <v>327</v>
      </c>
      <c r="D8" s="17">
        <v>0.379</v>
      </c>
      <c r="E8" s="17">
        <v>0.23100000000000001</v>
      </c>
      <c r="F8" s="17">
        <v>0.22700000000000001</v>
      </c>
      <c r="G8" s="17">
        <v>0.152</v>
      </c>
      <c r="H8" s="129">
        <v>0.98899999999999999</v>
      </c>
      <c r="I8" s="262"/>
      <c r="J8" s="262"/>
      <c r="M8" s="371"/>
    </row>
    <row r="9" spans="1:53" s="57" customFormat="1" ht="18.75" customHeight="1" thickBot="1" x14ac:dyDescent="0.3">
      <c r="A9" s="319" t="s">
        <v>328</v>
      </c>
      <c r="B9" s="319"/>
      <c r="C9" s="319"/>
      <c r="D9" s="319"/>
      <c r="E9" s="319"/>
      <c r="F9" s="319"/>
      <c r="G9" s="319"/>
      <c r="H9" s="319"/>
      <c r="I9" s="319"/>
      <c r="J9" s="342"/>
      <c r="K9" s="370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</row>
    <row r="10" spans="1:53" ht="57.75" customHeight="1" thickBot="1" x14ac:dyDescent="0.3">
      <c r="A10" s="338" t="s">
        <v>329</v>
      </c>
      <c r="B10" s="316" t="s">
        <v>330</v>
      </c>
      <c r="C10" s="7" t="s">
        <v>331</v>
      </c>
      <c r="D10" s="11" t="s">
        <v>25</v>
      </c>
      <c r="E10" s="11" t="s">
        <v>25</v>
      </c>
      <c r="F10" s="126">
        <v>1</v>
      </c>
      <c r="G10" s="11" t="s">
        <v>25</v>
      </c>
      <c r="H10" s="17">
        <v>1</v>
      </c>
      <c r="I10" s="283">
        <f>AVERAGE(H10:H12)</f>
        <v>0.69200000000000006</v>
      </c>
      <c r="J10" s="283">
        <f>I10</f>
        <v>0.69200000000000006</v>
      </c>
    </row>
    <row r="11" spans="1:53" ht="36.75" thickBot="1" x14ac:dyDescent="0.3">
      <c r="A11" s="339"/>
      <c r="B11" s="316"/>
      <c r="C11" s="7" t="s">
        <v>332</v>
      </c>
      <c r="D11" s="11" t="s">
        <v>25</v>
      </c>
      <c r="E11" s="11" t="s">
        <v>25</v>
      </c>
      <c r="F11" s="126">
        <v>1</v>
      </c>
      <c r="G11" s="11" t="s">
        <v>25</v>
      </c>
      <c r="H11" s="17">
        <v>1</v>
      </c>
      <c r="I11" s="255"/>
      <c r="J11" s="255"/>
    </row>
    <row r="12" spans="1:53" ht="54.75" customHeight="1" thickBot="1" x14ac:dyDescent="0.3">
      <c r="A12" s="339"/>
      <c r="B12" s="316"/>
      <c r="C12" s="7" t="s">
        <v>333</v>
      </c>
      <c r="D12" s="11" t="s">
        <v>25</v>
      </c>
      <c r="E12" s="11" t="s">
        <v>25</v>
      </c>
      <c r="F12" s="11" t="s">
        <v>25</v>
      </c>
      <c r="G12" s="202">
        <v>304000</v>
      </c>
      <c r="H12" s="41">
        <v>7.5999999999999998E-2</v>
      </c>
      <c r="I12" s="255"/>
      <c r="J12" s="255"/>
    </row>
    <row r="13" spans="1:53" ht="86.25" customHeight="1" thickBot="1" x14ac:dyDescent="0.3">
      <c r="A13" s="343" t="s">
        <v>334</v>
      </c>
      <c r="B13" s="307" t="s">
        <v>335</v>
      </c>
      <c r="C13" s="7" t="s">
        <v>336</v>
      </c>
      <c r="D13" s="15">
        <v>2</v>
      </c>
      <c r="E13" s="15">
        <v>5</v>
      </c>
      <c r="F13" s="126">
        <v>5</v>
      </c>
      <c r="G13" s="15">
        <v>5</v>
      </c>
      <c r="H13" s="17">
        <v>1</v>
      </c>
      <c r="I13" s="331">
        <f>+AVERAGE(H13:H18)</f>
        <v>0.91666666666666663</v>
      </c>
      <c r="J13" s="283">
        <f>IF(I13&gt;=100%,100%,I13)</f>
        <v>0.91666666666666663</v>
      </c>
    </row>
    <row r="14" spans="1:53" ht="80.25" customHeight="1" thickBot="1" x14ac:dyDescent="0.3">
      <c r="A14" s="324"/>
      <c r="B14" s="268"/>
      <c r="C14" s="7" t="s">
        <v>337</v>
      </c>
      <c r="D14" s="11">
        <v>1</v>
      </c>
      <c r="E14" s="15">
        <v>1</v>
      </c>
      <c r="F14" s="126">
        <v>1</v>
      </c>
      <c r="G14" s="15">
        <v>2</v>
      </c>
      <c r="H14" s="17">
        <v>1</v>
      </c>
      <c r="I14" s="332"/>
      <c r="J14" s="255"/>
    </row>
    <row r="15" spans="1:53" ht="80.25" customHeight="1" thickBot="1" x14ac:dyDescent="0.3">
      <c r="A15" s="324"/>
      <c r="B15" s="268"/>
      <c r="C15" s="7" t="s">
        <v>338</v>
      </c>
      <c r="D15" s="11" t="s">
        <v>25</v>
      </c>
      <c r="E15" s="11" t="s">
        <v>25</v>
      </c>
      <c r="F15" s="126">
        <v>1</v>
      </c>
      <c r="G15" s="11" t="s">
        <v>25</v>
      </c>
      <c r="H15" s="39">
        <v>1</v>
      </c>
      <c r="I15" s="332"/>
      <c r="J15" s="255"/>
    </row>
    <row r="16" spans="1:53" ht="42.75" customHeight="1" thickBot="1" x14ac:dyDescent="0.3">
      <c r="A16" s="324"/>
      <c r="B16" s="268"/>
      <c r="C16" s="7" t="s">
        <v>339</v>
      </c>
      <c r="D16" s="11">
        <v>5</v>
      </c>
      <c r="E16" s="15" t="s">
        <v>25</v>
      </c>
      <c r="F16" s="123" t="s">
        <v>25</v>
      </c>
      <c r="G16" s="15" t="s">
        <v>25</v>
      </c>
      <c r="H16" s="17">
        <v>1</v>
      </c>
      <c r="I16" s="332"/>
      <c r="J16" s="255"/>
    </row>
    <row r="17" spans="1:53" ht="50.25" customHeight="1" thickBot="1" x14ac:dyDescent="0.3">
      <c r="A17" s="324"/>
      <c r="B17" s="268"/>
      <c r="C17" s="7" t="s">
        <v>340</v>
      </c>
      <c r="D17" s="11" t="s">
        <v>25</v>
      </c>
      <c r="E17" s="15" t="s">
        <v>25</v>
      </c>
      <c r="F17" s="123" t="s">
        <v>25</v>
      </c>
      <c r="G17" s="15">
        <v>1</v>
      </c>
      <c r="H17" s="17">
        <v>0.5</v>
      </c>
      <c r="I17" s="332"/>
      <c r="J17" s="255"/>
    </row>
    <row r="18" spans="1:53" ht="50.25" customHeight="1" thickBot="1" x14ac:dyDescent="0.3">
      <c r="A18" s="324"/>
      <c r="B18" s="268"/>
      <c r="C18" s="7" t="s">
        <v>341</v>
      </c>
      <c r="D18" s="15">
        <v>1</v>
      </c>
      <c r="E18" s="15" t="s">
        <v>25</v>
      </c>
      <c r="F18" s="126">
        <v>1</v>
      </c>
      <c r="G18" s="15" t="s">
        <v>25</v>
      </c>
      <c r="H18" s="4">
        <v>1</v>
      </c>
      <c r="I18" s="332"/>
      <c r="J18" s="255"/>
    </row>
    <row r="19" spans="1:53" s="57" customFormat="1" ht="18.75" customHeight="1" thickBot="1" x14ac:dyDescent="0.3">
      <c r="A19" s="340" t="s">
        <v>342</v>
      </c>
      <c r="B19" s="340"/>
      <c r="C19" s="340"/>
      <c r="D19" s="340"/>
      <c r="E19" s="340"/>
      <c r="F19" s="340"/>
      <c r="G19" s="340"/>
      <c r="H19" s="340"/>
      <c r="I19" s="340"/>
      <c r="J19" s="341"/>
      <c r="K19" s="370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</row>
    <row r="20" spans="1:53" ht="108.75" customHeight="1" thickBot="1" x14ac:dyDescent="0.3">
      <c r="A20" s="133">
        <v>604010</v>
      </c>
      <c r="B20" s="134" t="s">
        <v>343</v>
      </c>
      <c r="C20" s="20" t="s">
        <v>344</v>
      </c>
      <c r="D20" s="16" t="s">
        <v>25</v>
      </c>
      <c r="E20" s="13" t="s">
        <v>25</v>
      </c>
      <c r="F20" s="114" t="s">
        <v>25</v>
      </c>
      <c r="G20" s="13" t="s">
        <v>25</v>
      </c>
      <c r="H20" s="17">
        <v>0</v>
      </c>
      <c r="I20" s="228">
        <f>H20</f>
        <v>0</v>
      </c>
      <c r="J20" s="228">
        <f>I20</f>
        <v>0</v>
      </c>
    </row>
    <row r="21" spans="1:53" ht="44.25" customHeight="1" thickBot="1" x14ac:dyDescent="0.3">
      <c r="A21" s="344">
        <v>604030</v>
      </c>
      <c r="B21" s="322" t="s">
        <v>345</v>
      </c>
      <c r="C21" s="20" t="s">
        <v>346</v>
      </c>
      <c r="D21" s="16" t="s">
        <v>25</v>
      </c>
      <c r="E21" s="13" t="s">
        <v>25</v>
      </c>
      <c r="F21" s="197">
        <f>3/6</f>
        <v>0.5</v>
      </c>
      <c r="G21" s="4">
        <v>0.5</v>
      </c>
      <c r="H21" s="17">
        <v>0.5</v>
      </c>
      <c r="I21" s="291">
        <f>+AVERAGE(H21:H23)</f>
        <v>0.5</v>
      </c>
      <c r="J21" s="283">
        <f>IF(I21&gt;=100%,100%,I21)</f>
        <v>0.5</v>
      </c>
    </row>
    <row r="22" spans="1:53" ht="48.75" customHeight="1" thickBot="1" x14ac:dyDescent="0.3">
      <c r="A22" s="345"/>
      <c r="B22" s="333"/>
      <c r="C22" s="20" t="s">
        <v>347</v>
      </c>
      <c r="D22" s="16" t="s">
        <v>25</v>
      </c>
      <c r="E22" s="13" t="s">
        <v>25</v>
      </c>
      <c r="F22" s="197">
        <f>2/6</f>
        <v>0.33333333333333331</v>
      </c>
      <c r="G22" s="4">
        <v>0.5</v>
      </c>
      <c r="H22" s="17">
        <v>0.5</v>
      </c>
      <c r="I22" s="257"/>
      <c r="J22" s="255"/>
    </row>
    <row r="23" spans="1:53" ht="56.25" customHeight="1" thickBot="1" x14ac:dyDescent="0.3">
      <c r="A23" s="346"/>
      <c r="B23" s="323"/>
      <c r="C23" s="20" t="s">
        <v>348</v>
      </c>
      <c r="D23" s="136">
        <v>0.16700000000000001</v>
      </c>
      <c r="E23" s="47">
        <v>0.33300000000000002</v>
      </c>
      <c r="F23" s="72">
        <f>3/6</f>
        <v>0.5</v>
      </c>
      <c r="G23" s="4">
        <v>0.5</v>
      </c>
      <c r="H23" s="17">
        <v>0.5</v>
      </c>
      <c r="I23" s="261"/>
      <c r="J23" s="262"/>
    </row>
    <row r="24" spans="1:53" s="5" customFormat="1" ht="86.25" customHeight="1" thickBot="1" x14ac:dyDescent="0.3">
      <c r="A24" s="334" t="s">
        <v>349</v>
      </c>
      <c r="B24" s="322" t="s">
        <v>350</v>
      </c>
      <c r="C24" s="20" t="s">
        <v>351</v>
      </c>
      <c r="D24" s="79">
        <v>0.249</v>
      </c>
      <c r="E24" s="4">
        <v>0.14000000000000001</v>
      </c>
      <c r="F24" s="47">
        <v>3.3000000000000002E-2</v>
      </c>
      <c r="G24" s="47">
        <v>0.10299999999999999</v>
      </c>
      <c r="H24" s="17">
        <v>1</v>
      </c>
      <c r="I24" s="331">
        <f>+AVERAGE(H24:H30)</f>
        <v>0.8571428571428571</v>
      </c>
      <c r="J24" s="331">
        <f>IF(I24&gt;=100%,100%,I24)</f>
        <v>0.8571428571428571</v>
      </c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69"/>
      <c r="AU24" s="369"/>
      <c r="AV24" s="369"/>
      <c r="AW24" s="369"/>
      <c r="AX24" s="369"/>
      <c r="AY24" s="369"/>
      <c r="AZ24" s="369"/>
      <c r="BA24" s="369"/>
    </row>
    <row r="25" spans="1:53" s="5" customFormat="1" ht="63.75" customHeight="1" thickBot="1" x14ac:dyDescent="0.3">
      <c r="A25" s="335"/>
      <c r="B25" s="333"/>
      <c r="C25" s="20" t="s">
        <v>352</v>
      </c>
      <c r="D25" s="16" t="s">
        <v>25</v>
      </c>
      <c r="E25" s="14">
        <v>1</v>
      </c>
      <c r="F25" s="13" t="s">
        <v>25</v>
      </c>
      <c r="G25" s="13" t="s">
        <v>25</v>
      </c>
      <c r="H25" s="17">
        <v>1</v>
      </c>
      <c r="I25" s="332"/>
      <c r="J25" s="332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  <c r="AY25" s="369"/>
      <c r="AZ25" s="369"/>
      <c r="BA25" s="369"/>
    </row>
    <row r="26" spans="1:53" s="5" customFormat="1" ht="92.25" customHeight="1" thickBot="1" x14ac:dyDescent="0.3">
      <c r="A26" s="335"/>
      <c r="B26" s="333"/>
      <c r="C26" s="20" t="s">
        <v>353</v>
      </c>
      <c r="D26" s="16">
        <v>54.8</v>
      </c>
      <c r="E26" s="16">
        <v>401.1</v>
      </c>
      <c r="F26" s="13" t="s">
        <v>25</v>
      </c>
      <c r="G26" s="16">
        <v>17.5</v>
      </c>
      <c r="H26" s="17">
        <v>1</v>
      </c>
      <c r="I26" s="332"/>
      <c r="J26" s="332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  <c r="AY26" s="369"/>
      <c r="AZ26" s="369"/>
      <c r="BA26" s="369"/>
    </row>
    <row r="27" spans="1:53" s="5" customFormat="1" ht="48" customHeight="1" thickBot="1" x14ac:dyDescent="0.3">
      <c r="A27" s="335"/>
      <c r="B27" s="333"/>
      <c r="C27" s="20" t="s">
        <v>354</v>
      </c>
      <c r="D27" s="16">
        <v>2</v>
      </c>
      <c r="E27" s="16">
        <v>2</v>
      </c>
      <c r="F27" s="13">
        <v>2</v>
      </c>
      <c r="G27" s="16">
        <v>2</v>
      </c>
      <c r="H27" s="17">
        <v>1</v>
      </c>
      <c r="I27" s="332"/>
      <c r="J27" s="332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69"/>
      <c r="AU27" s="369"/>
      <c r="AV27" s="369"/>
      <c r="AW27" s="369"/>
      <c r="AX27" s="369"/>
      <c r="AY27" s="369"/>
      <c r="AZ27" s="369"/>
      <c r="BA27" s="369"/>
    </row>
    <row r="28" spans="1:53" s="5" customFormat="1" ht="57.75" customHeight="1" thickBot="1" x14ac:dyDescent="0.3">
      <c r="A28" s="335"/>
      <c r="B28" s="333"/>
      <c r="C28" s="20" t="s">
        <v>355</v>
      </c>
      <c r="D28" s="16" t="s">
        <v>25</v>
      </c>
      <c r="E28" s="16" t="s">
        <v>25</v>
      </c>
      <c r="F28" s="13" t="s">
        <v>25</v>
      </c>
      <c r="G28" s="16">
        <v>0</v>
      </c>
      <c r="H28" s="17">
        <v>0</v>
      </c>
      <c r="I28" s="332"/>
      <c r="J28" s="332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  <c r="AR28" s="369"/>
      <c r="AS28" s="369"/>
      <c r="AT28" s="369"/>
      <c r="AU28" s="369"/>
      <c r="AV28" s="369"/>
      <c r="AW28" s="369"/>
      <c r="AX28" s="369"/>
      <c r="AY28" s="369"/>
      <c r="AZ28" s="369"/>
      <c r="BA28" s="369"/>
    </row>
    <row r="29" spans="1:53" s="5" customFormat="1" ht="108.75" thickBot="1" x14ac:dyDescent="0.3">
      <c r="A29" s="335"/>
      <c r="B29" s="333"/>
      <c r="C29" s="245" t="s">
        <v>455</v>
      </c>
      <c r="D29" s="16" t="s">
        <v>25</v>
      </c>
      <c r="E29" s="16" t="s">
        <v>25</v>
      </c>
      <c r="F29" s="16">
        <v>4</v>
      </c>
      <c r="G29" s="13" t="s">
        <v>25</v>
      </c>
      <c r="H29" s="17">
        <v>1</v>
      </c>
      <c r="I29" s="332"/>
      <c r="J29" s="332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69"/>
      <c r="AL29" s="369"/>
      <c r="AM29" s="369"/>
      <c r="AN29" s="369"/>
      <c r="AO29" s="369"/>
      <c r="AP29" s="369"/>
      <c r="AQ29" s="369"/>
      <c r="AR29" s="369"/>
      <c r="AS29" s="369"/>
      <c r="AT29" s="369"/>
      <c r="AU29" s="369"/>
      <c r="AV29" s="369"/>
      <c r="AW29" s="369"/>
      <c r="AX29" s="369"/>
      <c r="AY29" s="369"/>
      <c r="AZ29" s="369"/>
      <c r="BA29" s="369"/>
    </row>
    <row r="30" spans="1:53" s="5" customFormat="1" ht="89.25" customHeight="1" thickBot="1" x14ac:dyDescent="0.3">
      <c r="A30" s="335"/>
      <c r="B30" s="333"/>
      <c r="C30" s="20" t="s">
        <v>356</v>
      </c>
      <c r="D30" s="16" t="s">
        <v>25</v>
      </c>
      <c r="E30" s="16" t="s">
        <v>25</v>
      </c>
      <c r="F30" s="16" t="s">
        <v>25</v>
      </c>
      <c r="G30" s="16">
        <v>153</v>
      </c>
      <c r="H30" s="17">
        <v>1</v>
      </c>
      <c r="I30" s="332"/>
      <c r="J30" s="332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369"/>
      <c r="AT30" s="369"/>
      <c r="AU30" s="369"/>
      <c r="AV30" s="369"/>
      <c r="AW30" s="369"/>
      <c r="AX30" s="369"/>
      <c r="AY30" s="369"/>
      <c r="AZ30" s="369"/>
      <c r="BA30" s="369"/>
    </row>
    <row r="31" spans="1:53" s="57" customFormat="1" ht="18.75" customHeight="1" thickBot="1" x14ac:dyDescent="0.3">
      <c r="A31" s="340" t="s">
        <v>357</v>
      </c>
      <c r="B31" s="340"/>
      <c r="C31" s="340"/>
      <c r="D31" s="340"/>
      <c r="E31" s="340"/>
      <c r="F31" s="340"/>
      <c r="G31" s="340"/>
      <c r="H31" s="340"/>
      <c r="I31" s="340"/>
      <c r="J31" s="341"/>
      <c r="K31" s="370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69"/>
      <c r="AU31" s="369"/>
      <c r="AV31" s="369"/>
      <c r="AW31" s="369"/>
      <c r="AX31" s="369"/>
      <c r="AY31" s="369"/>
      <c r="AZ31" s="369"/>
      <c r="BA31" s="369"/>
    </row>
    <row r="32" spans="1:53" ht="80.25" customHeight="1" thickBot="1" x14ac:dyDescent="0.3">
      <c r="A32" s="343" t="s">
        <v>358</v>
      </c>
      <c r="B32" s="315" t="s">
        <v>359</v>
      </c>
      <c r="C32" s="3" t="s">
        <v>360</v>
      </c>
      <c r="D32" s="16">
        <v>0</v>
      </c>
      <c r="E32" s="13">
        <v>1</v>
      </c>
      <c r="F32" s="13">
        <v>0</v>
      </c>
      <c r="G32" s="13">
        <v>3</v>
      </c>
      <c r="H32" s="17">
        <v>1</v>
      </c>
      <c r="I32" s="291">
        <f>+AVERAGE(H32:H34)</f>
        <v>1.2222222222222223</v>
      </c>
      <c r="J32" s="283">
        <f>IF(I32&gt;=100%,100%,I32)</f>
        <v>1</v>
      </c>
    </row>
    <row r="33" spans="1:10" ht="77.25" customHeight="1" thickBot="1" x14ac:dyDescent="0.3">
      <c r="A33" s="324"/>
      <c r="B33" s="316"/>
      <c r="C33" s="3" t="s">
        <v>361</v>
      </c>
      <c r="D33" s="16" t="s">
        <v>25</v>
      </c>
      <c r="E33" s="16">
        <v>2</v>
      </c>
      <c r="F33" s="16">
        <v>1</v>
      </c>
      <c r="G33" s="16">
        <v>1</v>
      </c>
      <c r="H33" s="17">
        <v>1</v>
      </c>
      <c r="I33" s="257"/>
      <c r="J33" s="255"/>
    </row>
    <row r="34" spans="1:10" ht="77.25" customHeight="1" thickBot="1" x14ac:dyDescent="0.3">
      <c r="A34" s="324"/>
      <c r="B34" s="316"/>
      <c r="C34" s="3" t="s">
        <v>362</v>
      </c>
      <c r="D34" s="16">
        <v>0</v>
      </c>
      <c r="E34" s="16">
        <v>1</v>
      </c>
      <c r="F34" s="16">
        <v>1</v>
      </c>
      <c r="G34" s="16">
        <v>3</v>
      </c>
      <c r="H34" s="17">
        <v>1.6666666666666667</v>
      </c>
      <c r="I34" s="257"/>
      <c r="J34" s="255"/>
    </row>
    <row r="35" spans="1:10" ht="76.5" customHeight="1" thickBot="1" x14ac:dyDescent="0.3">
      <c r="A35" s="343" t="s">
        <v>363</v>
      </c>
      <c r="B35" s="307" t="s">
        <v>364</v>
      </c>
      <c r="C35" s="8" t="s">
        <v>365</v>
      </c>
      <c r="D35" s="16">
        <v>1</v>
      </c>
      <c r="E35" s="13">
        <v>4</v>
      </c>
      <c r="F35" s="13">
        <v>8</v>
      </c>
      <c r="G35" s="16">
        <v>5</v>
      </c>
      <c r="H35" s="30">
        <v>1</v>
      </c>
      <c r="I35" s="331">
        <f>+AVERAGE(H35:H37)</f>
        <v>0.95238095238095244</v>
      </c>
      <c r="J35" s="283">
        <f>IF(I35&gt;=100%,100%,I35)</f>
        <v>0.95238095238095244</v>
      </c>
    </row>
    <row r="36" spans="1:10" ht="144.75" customHeight="1" thickBot="1" x14ac:dyDescent="0.3">
      <c r="A36" s="324"/>
      <c r="B36" s="268"/>
      <c r="C36" s="8" t="s">
        <v>366</v>
      </c>
      <c r="D36" s="16" t="s">
        <v>25</v>
      </c>
      <c r="E36" s="16">
        <v>4</v>
      </c>
      <c r="F36" s="16">
        <v>2</v>
      </c>
      <c r="G36" s="16">
        <v>0</v>
      </c>
      <c r="H36" s="17">
        <v>0.8571428571428571</v>
      </c>
      <c r="I36" s="332"/>
      <c r="J36" s="255"/>
    </row>
    <row r="37" spans="1:10" ht="144.75" customHeight="1" thickBot="1" x14ac:dyDescent="0.3">
      <c r="A37" s="324"/>
      <c r="B37" s="268"/>
      <c r="C37" s="8" t="s">
        <v>367</v>
      </c>
      <c r="D37" s="16" t="s">
        <v>25</v>
      </c>
      <c r="E37" s="4">
        <v>1</v>
      </c>
      <c r="F37" s="4">
        <v>1</v>
      </c>
      <c r="G37" s="4">
        <v>1</v>
      </c>
      <c r="H37" s="17">
        <v>1</v>
      </c>
      <c r="I37" s="332"/>
      <c r="J37" s="255"/>
    </row>
  </sheetData>
  <mergeCells count="36">
    <mergeCell ref="A9:J9"/>
    <mergeCell ref="I10:I12"/>
    <mergeCell ref="J10:J12"/>
    <mergeCell ref="J35:J37"/>
    <mergeCell ref="B13:B18"/>
    <mergeCell ref="A13:A18"/>
    <mergeCell ref="A21:A23"/>
    <mergeCell ref="B21:B23"/>
    <mergeCell ref="B35:B37"/>
    <mergeCell ref="A35:A37"/>
    <mergeCell ref="B32:B34"/>
    <mergeCell ref="A32:A34"/>
    <mergeCell ref="I35:I37"/>
    <mergeCell ref="A31:J31"/>
    <mergeCell ref="I32:I34"/>
    <mergeCell ref="J32:J34"/>
    <mergeCell ref="I21:I23"/>
    <mergeCell ref="J21:J23"/>
    <mergeCell ref="A10:A12"/>
    <mergeCell ref="B10:B12"/>
    <mergeCell ref="A19:J19"/>
    <mergeCell ref="I24:I30"/>
    <mergeCell ref="J24:J30"/>
    <mergeCell ref="B24:B30"/>
    <mergeCell ref="A24:A30"/>
    <mergeCell ref="A1:H1"/>
    <mergeCell ref="D3:H3"/>
    <mergeCell ref="A3:A4"/>
    <mergeCell ref="A6:A8"/>
    <mergeCell ref="B6:B8"/>
    <mergeCell ref="A5:J5"/>
    <mergeCell ref="B3:B4"/>
    <mergeCell ref="J6:J8"/>
    <mergeCell ref="I6:I8"/>
    <mergeCell ref="I13:I18"/>
    <mergeCell ref="J13:J1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92D050"/>
  </sheetPr>
  <dimension ref="A1:BJ20"/>
  <sheetViews>
    <sheetView showGridLines="0" topLeftCell="B1" zoomScale="50" zoomScaleNormal="50" workbookViewId="0">
      <pane xSplit="1" ySplit="5" topLeftCell="C6" activePane="bottomRight" state="frozen"/>
      <selection pane="topRight" activeCell="V1" sqref="V1:V3"/>
      <selection pane="bottomLeft" activeCell="V1" sqref="V1:V3"/>
      <selection pane="bottomRight" activeCell="C9" sqref="C9"/>
    </sheetView>
  </sheetViews>
  <sheetFormatPr baseColWidth="10" defaultColWidth="11.42578125" defaultRowHeight="18" x14ac:dyDescent="0.25"/>
  <cols>
    <col min="1" max="1" width="46.85546875" style="2" customWidth="1"/>
    <col min="2" max="2" width="65.28515625" style="2" customWidth="1"/>
    <col min="3" max="3" width="53.7109375" style="2" customWidth="1"/>
    <col min="4" max="4" width="15.7109375" style="2" customWidth="1"/>
    <col min="5" max="7" width="18" style="2" customWidth="1"/>
    <col min="8" max="8" width="24.140625" style="2" customWidth="1"/>
    <col min="9" max="9" width="30.5703125" style="48" customWidth="1"/>
    <col min="10" max="10" width="27.7109375" style="48" customWidth="1"/>
    <col min="11" max="62" width="11.42578125" style="366"/>
    <col min="63" max="16384" width="11.42578125" style="2"/>
  </cols>
  <sheetData>
    <row r="1" spans="1:62" ht="18" customHeight="1" x14ac:dyDescent="0.25">
      <c r="A1" s="275" t="s">
        <v>466</v>
      </c>
      <c r="B1" s="275"/>
      <c r="C1" s="275"/>
      <c r="D1" s="275"/>
      <c r="E1" s="275"/>
      <c r="F1" s="275"/>
      <c r="G1" s="275"/>
      <c r="H1" s="275"/>
    </row>
    <row r="2" spans="1:62" ht="18.75" thickBot="1" x14ac:dyDescent="0.3"/>
    <row r="3" spans="1:62" ht="18.75" customHeight="1" thickBot="1" x14ac:dyDescent="0.3">
      <c r="A3" s="276" t="s">
        <v>320</v>
      </c>
      <c r="B3" s="276" t="s">
        <v>0</v>
      </c>
      <c r="C3" s="276" t="s">
        <v>462</v>
      </c>
      <c r="D3" s="300"/>
      <c r="E3" s="301"/>
      <c r="F3" s="301"/>
      <c r="G3" s="301"/>
      <c r="H3" s="301"/>
    </row>
    <row r="4" spans="1:62" ht="54.75" customHeight="1" thickBot="1" x14ac:dyDescent="0.3">
      <c r="A4" s="299"/>
      <c r="B4" s="299"/>
      <c r="C4" s="299"/>
      <c r="D4" s="1" t="s">
        <v>3</v>
      </c>
      <c r="E4" s="1" t="s">
        <v>4</v>
      </c>
      <c r="F4" s="1" t="s">
        <v>5</v>
      </c>
      <c r="G4" s="1" t="s">
        <v>6</v>
      </c>
      <c r="H4" s="1" t="s">
        <v>368</v>
      </c>
      <c r="I4" s="50" t="s">
        <v>8</v>
      </c>
      <c r="J4" s="50" t="s">
        <v>9</v>
      </c>
    </row>
    <row r="5" spans="1:62" s="52" customFormat="1" ht="18.75" customHeight="1" thickBot="1" x14ac:dyDescent="0.3">
      <c r="A5" s="298"/>
      <c r="B5" s="298"/>
      <c r="C5" s="298"/>
      <c r="D5" s="298"/>
      <c r="E5" s="298"/>
      <c r="F5" s="298"/>
      <c r="G5" s="298"/>
      <c r="H5" s="298"/>
      <c r="I5" s="58"/>
      <c r="J5" s="58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</row>
    <row r="6" spans="1:62" s="52" customFormat="1" ht="18.75" customHeight="1" thickBot="1" x14ac:dyDescent="0.3">
      <c r="A6" s="298" t="s">
        <v>369</v>
      </c>
      <c r="B6" s="298"/>
      <c r="C6" s="298"/>
      <c r="D6" s="298"/>
      <c r="E6" s="298"/>
      <c r="F6" s="298"/>
      <c r="G6" s="298"/>
      <c r="H6" s="298"/>
      <c r="I6" s="58"/>
      <c r="J6" s="58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</row>
    <row r="7" spans="1:62" ht="96" customHeight="1" thickBot="1" x14ac:dyDescent="0.3">
      <c r="A7" s="320" t="s">
        <v>370</v>
      </c>
      <c r="B7" s="375" t="s">
        <v>371</v>
      </c>
      <c r="C7" s="68" t="s">
        <v>372</v>
      </c>
      <c r="D7" s="63">
        <v>4</v>
      </c>
      <c r="E7" s="64">
        <v>1</v>
      </c>
      <c r="F7" s="15">
        <v>1</v>
      </c>
      <c r="G7" s="15">
        <v>1</v>
      </c>
      <c r="H7" s="17">
        <v>1</v>
      </c>
      <c r="I7" s="257">
        <f>AVERAGE(H7:H8)</f>
        <v>1</v>
      </c>
      <c r="J7" s="255">
        <f>IF(I7&gt;=100%,100%,I7)</f>
        <v>1</v>
      </c>
    </row>
    <row r="8" spans="1:62" ht="66" customHeight="1" thickBot="1" x14ac:dyDescent="0.3">
      <c r="A8" s="348"/>
      <c r="B8" s="376"/>
      <c r="C8" s="61" t="s">
        <v>373</v>
      </c>
      <c r="D8" s="63"/>
      <c r="E8" s="198">
        <v>0.94699999999999995</v>
      </c>
      <c r="F8" s="38">
        <v>0.98</v>
      </c>
      <c r="G8" s="38">
        <v>0.99</v>
      </c>
      <c r="H8" s="17">
        <v>1</v>
      </c>
      <c r="I8" s="261"/>
      <c r="J8" s="262"/>
    </row>
    <row r="9" spans="1:62" ht="143.25" customHeight="1" thickBot="1" x14ac:dyDescent="0.3">
      <c r="A9" s="338" t="s">
        <v>374</v>
      </c>
      <c r="B9" s="377" t="s">
        <v>375</v>
      </c>
      <c r="C9" s="65" t="s">
        <v>376</v>
      </c>
      <c r="D9" s="63">
        <v>5</v>
      </c>
      <c r="E9" s="64">
        <v>2</v>
      </c>
      <c r="F9" s="15">
        <v>7</v>
      </c>
      <c r="G9" s="15">
        <v>0</v>
      </c>
      <c r="H9" s="17">
        <v>1</v>
      </c>
      <c r="I9" s="291">
        <f>+AVERAGE(H9:H12)</f>
        <v>1</v>
      </c>
      <c r="J9" s="283">
        <f>IF(I9&gt;=100%,100%,I9)</f>
        <v>1</v>
      </c>
    </row>
    <row r="10" spans="1:62" ht="91.5" customHeight="1" thickBot="1" x14ac:dyDescent="0.3">
      <c r="A10" s="339"/>
      <c r="B10" s="378"/>
      <c r="C10" s="66" t="s">
        <v>377</v>
      </c>
      <c r="D10" s="63" t="s">
        <v>25</v>
      </c>
      <c r="E10" s="64" t="s">
        <v>25</v>
      </c>
      <c r="F10" s="36" t="s">
        <v>25</v>
      </c>
      <c r="G10" s="36" t="s">
        <v>25</v>
      </c>
      <c r="H10" s="222">
        <v>1</v>
      </c>
      <c r="I10" s="257"/>
      <c r="J10" s="255"/>
    </row>
    <row r="11" spans="1:62" ht="79.5" customHeight="1" thickBot="1" x14ac:dyDescent="0.3">
      <c r="A11" s="339"/>
      <c r="B11" s="378"/>
      <c r="C11" s="67" t="s">
        <v>378</v>
      </c>
      <c r="D11" s="69" t="s">
        <v>25</v>
      </c>
      <c r="E11" s="70" t="s">
        <v>25</v>
      </c>
      <c r="F11" s="38" t="s">
        <v>25</v>
      </c>
      <c r="G11" s="95">
        <v>0</v>
      </c>
      <c r="H11" s="199">
        <v>1</v>
      </c>
      <c r="I11" s="257"/>
      <c r="J11" s="255"/>
    </row>
    <row r="12" spans="1:62" ht="78.75" customHeight="1" thickBot="1" x14ac:dyDescent="0.3">
      <c r="A12" s="339"/>
      <c r="B12" s="379"/>
      <c r="C12" s="67" t="s">
        <v>379</v>
      </c>
      <c r="D12" s="199">
        <v>0.9</v>
      </c>
      <c r="E12" s="200">
        <v>0.86</v>
      </c>
      <c r="F12" s="41">
        <v>0.99</v>
      </c>
      <c r="G12" s="38">
        <v>0.92</v>
      </c>
      <c r="H12" s="17">
        <v>1</v>
      </c>
      <c r="I12" s="257"/>
      <c r="J12" s="255"/>
    </row>
    <row r="13" spans="1:62" s="57" customFormat="1" ht="18.75" customHeight="1" thickBot="1" x14ac:dyDescent="0.3">
      <c r="A13" s="340" t="s">
        <v>380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66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</row>
    <row r="14" spans="1:62" s="5" customFormat="1" ht="53.25" customHeight="1" thickBot="1" x14ac:dyDescent="0.3">
      <c r="A14" s="284" t="s">
        <v>381</v>
      </c>
      <c r="B14" s="315" t="s">
        <v>382</v>
      </c>
      <c r="C14" s="251" t="s">
        <v>383</v>
      </c>
      <c r="D14" s="252">
        <v>0.42</v>
      </c>
      <c r="E14" s="252">
        <v>0.53</v>
      </c>
      <c r="F14" s="252">
        <v>0.67</v>
      </c>
      <c r="G14" s="252">
        <v>0.52</v>
      </c>
      <c r="H14" s="252">
        <v>1</v>
      </c>
      <c r="I14" s="291">
        <f>H15</f>
        <v>1</v>
      </c>
      <c r="J14" s="283">
        <f>IF(I14&gt;=100%,100%,I14)</f>
        <v>1</v>
      </c>
      <c r="K14" s="373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</row>
    <row r="15" spans="1:62" s="5" customFormat="1" ht="53.25" customHeight="1" thickBot="1" x14ac:dyDescent="0.3">
      <c r="A15" s="292"/>
      <c r="B15" s="316"/>
      <c r="C15" s="249" t="s">
        <v>383</v>
      </c>
      <c r="D15" s="250" t="s">
        <v>25</v>
      </c>
      <c r="E15" s="250" t="s">
        <v>140</v>
      </c>
      <c r="F15" s="250" t="s">
        <v>25</v>
      </c>
      <c r="G15" s="250">
        <v>0.88</v>
      </c>
      <c r="H15" s="250">
        <v>1</v>
      </c>
      <c r="I15" s="257"/>
      <c r="J15" s="255"/>
      <c r="K15" s="373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</row>
    <row r="16" spans="1:62" s="5" customFormat="1" ht="72.75" customHeight="1" thickBot="1" x14ac:dyDescent="0.3">
      <c r="A16" s="284" t="s">
        <v>384</v>
      </c>
      <c r="B16" s="315" t="s">
        <v>451</v>
      </c>
      <c r="C16" s="71" t="s">
        <v>450</v>
      </c>
      <c r="D16" s="75">
        <v>1209</v>
      </c>
      <c r="E16" s="76">
        <v>2616</v>
      </c>
      <c r="F16" s="76">
        <v>2290</v>
      </c>
      <c r="G16" s="95">
        <v>1756</v>
      </c>
      <c r="H16" s="364">
        <v>1</v>
      </c>
      <c r="I16" s="365">
        <f>+AVERAGE(H16:H19)</f>
        <v>0.90003947368421056</v>
      </c>
      <c r="J16" s="365">
        <f>IF(I16&gt;=100%,100%,I16)</f>
        <v>0.90003947368421056</v>
      </c>
      <c r="K16" s="374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</row>
    <row r="17" spans="1:62" s="5" customFormat="1" ht="68.25" customHeight="1" thickBot="1" x14ac:dyDescent="0.3">
      <c r="A17" s="292"/>
      <c r="B17" s="316"/>
      <c r="C17" s="71" t="s">
        <v>385</v>
      </c>
      <c r="D17" s="72">
        <v>7.2999999999999995E-2</v>
      </c>
      <c r="E17" s="246">
        <v>0.11</v>
      </c>
      <c r="F17" s="12">
        <v>0.1033</v>
      </c>
      <c r="G17" s="12">
        <v>0.107</v>
      </c>
      <c r="H17" s="364">
        <v>1</v>
      </c>
      <c r="I17" s="365"/>
      <c r="J17" s="365"/>
      <c r="K17" s="374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</row>
    <row r="18" spans="1:62" s="5" customFormat="1" ht="74.25" customHeight="1" thickBot="1" x14ac:dyDescent="0.3">
      <c r="A18" s="292"/>
      <c r="B18" s="316"/>
      <c r="C18" s="71" t="s">
        <v>386</v>
      </c>
      <c r="D18" s="72">
        <v>9.2999999999999999E-2</v>
      </c>
      <c r="E18" s="246">
        <v>0.1333</v>
      </c>
      <c r="F18" s="4">
        <v>0.1333</v>
      </c>
      <c r="G18" s="4">
        <v>0.1216</v>
      </c>
      <c r="H18" s="364">
        <v>0.63315789473684214</v>
      </c>
      <c r="I18" s="365"/>
      <c r="J18" s="365"/>
      <c r="K18" s="374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</row>
    <row r="19" spans="1:62" s="5" customFormat="1" ht="74.25" customHeight="1" thickBot="1" x14ac:dyDescent="0.3">
      <c r="A19" s="292"/>
      <c r="B19" s="316"/>
      <c r="C19" s="71" t="s">
        <v>387</v>
      </c>
      <c r="D19" s="72">
        <v>0.96</v>
      </c>
      <c r="E19" s="77">
        <v>0.96099999999999997</v>
      </c>
      <c r="F19" s="19">
        <v>0.98099999999999998</v>
      </c>
      <c r="G19" s="19"/>
      <c r="H19" s="364">
        <v>0.96699999999999997</v>
      </c>
      <c r="I19" s="365"/>
      <c r="J19" s="365"/>
      <c r="K19" s="374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</row>
    <row r="20" spans="1:62" ht="62.25" customHeight="1" thickBot="1" x14ac:dyDescent="0.3">
      <c r="A20" s="232" t="s">
        <v>388</v>
      </c>
      <c r="B20" s="380" t="s">
        <v>452</v>
      </c>
      <c r="C20" s="60" t="s">
        <v>389</v>
      </c>
      <c r="D20" s="16" t="s">
        <v>25</v>
      </c>
      <c r="E20" s="51">
        <v>0.87</v>
      </c>
      <c r="F20" s="12" t="s">
        <v>25</v>
      </c>
      <c r="G20" s="12" t="s">
        <v>25</v>
      </c>
      <c r="H20" s="17">
        <v>1.0874999999999999</v>
      </c>
      <c r="I20" s="228">
        <f>+AVERAGE(H20:H20)</f>
        <v>1.0874999999999999</v>
      </c>
      <c r="J20" s="228">
        <f>IF(I20&gt;=100%,100%,I20)</f>
        <v>1</v>
      </c>
      <c r="K20" s="374"/>
    </row>
  </sheetData>
  <mergeCells count="25">
    <mergeCell ref="A7:A8"/>
    <mergeCell ref="B7:B8"/>
    <mergeCell ref="I7:I8"/>
    <mergeCell ref="J7:J8"/>
    <mergeCell ref="I14:I15"/>
    <mergeCell ref="J14:J15"/>
    <mergeCell ref="A1:H1"/>
    <mergeCell ref="A3:A4"/>
    <mergeCell ref="B3:B4"/>
    <mergeCell ref="C3:C4"/>
    <mergeCell ref="D3:H3"/>
    <mergeCell ref="K14:K20"/>
    <mergeCell ref="A5:H5"/>
    <mergeCell ref="A13:J13"/>
    <mergeCell ref="A6:H6"/>
    <mergeCell ref="A9:A12"/>
    <mergeCell ref="B9:B12"/>
    <mergeCell ref="A16:A19"/>
    <mergeCell ref="B16:B19"/>
    <mergeCell ref="B14:B15"/>
    <mergeCell ref="I9:I12"/>
    <mergeCell ref="J9:J12"/>
    <mergeCell ref="I16:I19"/>
    <mergeCell ref="J16:J19"/>
    <mergeCell ref="A14:A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92D050"/>
  </sheetPr>
  <dimension ref="A1:BJ36"/>
  <sheetViews>
    <sheetView showGridLines="0" zoomScale="50" zoomScaleNormal="50" workbookViewId="0">
      <pane ySplit="4" topLeftCell="A5" activePane="bottomLeft" state="frozen"/>
      <selection activeCell="V1" sqref="V1:V3"/>
      <selection pane="bottomLeft" activeCell="C7" sqref="C7"/>
    </sheetView>
  </sheetViews>
  <sheetFormatPr baseColWidth="10" defaultColWidth="11.42578125" defaultRowHeight="18" outlineLevelCol="1" x14ac:dyDescent="0.25"/>
  <cols>
    <col min="1" max="1" width="26.42578125" style="2" customWidth="1"/>
    <col min="2" max="2" width="36.140625" style="2" customWidth="1"/>
    <col min="3" max="3" width="61" style="2" customWidth="1" outlineLevel="1"/>
    <col min="4" max="4" width="15.7109375" style="2" customWidth="1"/>
    <col min="5" max="5" width="20" style="2" customWidth="1"/>
    <col min="6" max="6" width="21.5703125" style="2" customWidth="1"/>
    <col min="7" max="7" width="20.5703125" style="2" customWidth="1"/>
    <col min="8" max="8" width="24.140625" style="2" customWidth="1"/>
    <col min="9" max="9" width="28.140625" style="48" customWidth="1"/>
    <col min="10" max="10" width="30.85546875" style="2" customWidth="1"/>
    <col min="11" max="16384" width="11.42578125" style="2"/>
  </cols>
  <sheetData>
    <row r="1" spans="1:43" ht="18" customHeight="1" x14ac:dyDescent="0.25">
      <c r="A1" s="275" t="s">
        <v>390</v>
      </c>
      <c r="B1" s="275"/>
      <c r="C1" s="275"/>
      <c r="D1" s="275"/>
      <c r="E1" s="275"/>
      <c r="F1" s="275"/>
      <c r="G1" s="275"/>
      <c r="H1" s="275"/>
    </row>
    <row r="2" spans="1:43" ht="18.75" thickBot="1" x14ac:dyDescent="0.3"/>
    <row r="3" spans="1:43" ht="18.75" thickBot="1" x14ac:dyDescent="0.3">
      <c r="A3" s="276" t="s">
        <v>320</v>
      </c>
      <c r="B3" s="276" t="s">
        <v>0</v>
      </c>
      <c r="C3" s="276" t="s">
        <v>1</v>
      </c>
      <c r="D3" s="278"/>
      <c r="E3" s="279"/>
      <c r="F3" s="279"/>
      <c r="G3" s="279"/>
      <c r="H3" s="279"/>
    </row>
    <row r="4" spans="1:43" ht="54.75" thickBot="1" x14ac:dyDescent="0.3">
      <c r="A4" s="277"/>
      <c r="B4" s="277"/>
      <c r="C4" s="277"/>
      <c r="D4" s="227" t="s">
        <v>3</v>
      </c>
      <c r="E4" s="227" t="s">
        <v>4</v>
      </c>
      <c r="F4" s="227" t="s">
        <v>5</v>
      </c>
      <c r="G4" s="227" t="s">
        <v>6</v>
      </c>
      <c r="H4" s="227" t="s">
        <v>7</v>
      </c>
      <c r="I4" s="50" t="s">
        <v>8</v>
      </c>
      <c r="J4" s="50" t="s">
        <v>9</v>
      </c>
    </row>
    <row r="5" spans="1:43" s="52" customFormat="1" ht="18.75" customHeight="1" thickBot="1" x14ac:dyDescent="0.3">
      <c r="A5" s="362" t="s">
        <v>391</v>
      </c>
      <c r="B5" s="363"/>
      <c r="C5" s="363"/>
      <c r="D5" s="363"/>
      <c r="E5" s="363"/>
      <c r="F5" s="363"/>
      <c r="G5" s="363"/>
      <c r="H5" s="363"/>
      <c r="I5" s="58"/>
      <c r="J5" s="5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84.75" customHeight="1" thickBot="1" x14ac:dyDescent="0.3">
      <c r="A6" s="33" t="s">
        <v>392</v>
      </c>
      <c r="B6" s="170" t="s">
        <v>393</v>
      </c>
      <c r="C6" s="173" t="s">
        <v>394</v>
      </c>
      <c r="D6" s="182">
        <v>0.19</v>
      </c>
      <c r="E6" s="183">
        <v>0.2</v>
      </c>
      <c r="F6" s="32">
        <v>0.193</v>
      </c>
      <c r="G6" s="206">
        <v>0.34799999999999998</v>
      </c>
      <c r="H6" s="186">
        <v>0.93099999999999994</v>
      </c>
      <c r="I6" s="257">
        <f>+AVERAGE(H6:H9)</f>
        <v>0.98275000000000001</v>
      </c>
      <c r="J6" s="255">
        <f>IF(I6&gt;=100%,100%,I6)</f>
        <v>0.98275000000000001</v>
      </c>
    </row>
    <row r="7" spans="1:43" ht="113.25" customHeight="1" thickBot="1" x14ac:dyDescent="0.3">
      <c r="A7" s="172">
        <v>403010</v>
      </c>
      <c r="B7" s="170" t="s">
        <v>264</v>
      </c>
      <c r="C7" s="173" t="s">
        <v>395</v>
      </c>
      <c r="D7" s="182" t="s">
        <v>25</v>
      </c>
      <c r="E7" s="183">
        <v>0.63</v>
      </c>
      <c r="F7" s="12">
        <v>0.18</v>
      </c>
      <c r="G7" s="206">
        <v>0.19</v>
      </c>
      <c r="H7" s="186">
        <v>1</v>
      </c>
      <c r="I7" s="257"/>
      <c r="J7" s="255"/>
    </row>
    <row r="8" spans="1:43" ht="98.25" customHeight="1" thickBot="1" x14ac:dyDescent="0.3">
      <c r="A8" s="172">
        <v>403020</v>
      </c>
      <c r="B8" s="170" t="s">
        <v>396</v>
      </c>
      <c r="C8" s="173" t="s">
        <v>397</v>
      </c>
      <c r="D8" s="182">
        <v>0.05</v>
      </c>
      <c r="E8" s="183">
        <v>0.17</v>
      </c>
      <c r="F8" s="31">
        <v>0.7</v>
      </c>
      <c r="G8" s="207">
        <v>0.08</v>
      </c>
      <c r="H8" s="186">
        <v>0.99999999999999989</v>
      </c>
      <c r="I8" s="257"/>
      <c r="J8" s="255"/>
    </row>
    <row r="9" spans="1:43" ht="85.5" customHeight="1" thickBot="1" x14ac:dyDescent="0.3">
      <c r="A9" s="34" t="s">
        <v>398</v>
      </c>
      <c r="B9" s="171" t="s">
        <v>399</v>
      </c>
      <c r="C9" s="173" t="s">
        <v>400</v>
      </c>
      <c r="D9" s="182">
        <v>0.05</v>
      </c>
      <c r="E9" s="183">
        <v>0.05</v>
      </c>
      <c r="F9" s="31" t="s">
        <v>25</v>
      </c>
      <c r="G9" s="208">
        <v>1</v>
      </c>
      <c r="H9" s="186">
        <v>1</v>
      </c>
      <c r="I9" s="257"/>
      <c r="J9" s="255"/>
    </row>
    <row r="10" spans="1:43" s="53" customFormat="1" ht="18.75" customHeight="1" thickBot="1" x14ac:dyDescent="0.3">
      <c r="A10" s="330" t="s">
        <v>401</v>
      </c>
      <c r="B10" s="258"/>
      <c r="C10" s="258"/>
      <c r="D10" s="258"/>
      <c r="E10" s="258"/>
      <c r="F10" s="258"/>
      <c r="G10" s="258"/>
      <c r="H10" s="258"/>
      <c r="I10" s="59"/>
      <c r="J10" s="5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43" s="5" customFormat="1" ht="105.75" customHeight="1" thickBot="1" x14ac:dyDescent="0.3">
      <c r="A11" s="316" t="s">
        <v>402</v>
      </c>
      <c r="B11" s="316" t="s">
        <v>403</v>
      </c>
      <c r="C11" s="174" t="s">
        <v>404</v>
      </c>
      <c r="D11" s="25" t="s">
        <v>25</v>
      </c>
      <c r="E11" s="25" t="s">
        <v>25</v>
      </c>
      <c r="F11" s="201">
        <v>1</v>
      </c>
      <c r="G11" s="25" t="s">
        <v>25</v>
      </c>
      <c r="H11" s="28">
        <v>1</v>
      </c>
      <c r="I11" s="291">
        <f>+AVERAGE(H11:H15)</f>
        <v>1</v>
      </c>
      <c r="J11" s="291">
        <f>IF(I11&gt;=100%,100%,I11)</f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43" s="5" customFormat="1" ht="87.75" customHeight="1" thickBot="1" x14ac:dyDescent="0.3">
      <c r="A12" s="316"/>
      <c r="B12" s="316"/>
      <c r="C12" s="174" t="s">
        <v>405</v>
      </c>
      <c r="D12" s="19">
        <v>0.08</v>
      </c>
      <c r="E12" s="19" t="s">
        <v>406</v>
      </c>
      <c r="F12" s="44">
        <v>0.76</v>
      </c>
      <c r="G12" s="205">
        <v>0.16</v>
      </c>
      <c r="H12" s="17">
        <v>1</v>
      </c>
      <c r="I12" s="257"/>
      <c r="J12" s="257"/>
      <c r="K12" s="2"/>
    </row>
    <row r="13" spans="1:43" s="5" customFormat="1" ht="102.75" customHeight="1" thickBot="1" x14ac:dyDescent="0.3">
      <c r="A13" s="316"/>
      <c r="B13" s="316"/>
      <c r="C13" s="175" t="s">
        <v>407</v>
      </c>
      <c r="D13" s="19" t="s">
        <v>25</v>
      </c>
      <c r="E13" s="19" t="s">
        <v>25</v>
      </c>
      <c r="F13" s="44">
        <v>1</v>
      </c>
      <c r="G13" s="19" t="s">
        <v>25</v>
      </c>
      <c r="H13" s="17">
        <v>1</v>
      </c>
      <c r="I13" s="257"/>
      <c r="J13" s="257"/>
      <c r="K13" s="2"/>
    </row>
    <row r="14" spans="1:43" s="5" customFormat="1" ht="71.25" customHeight="1" thickBot="1" x14ac:dyDescent="0.3">
      <c r="A14" s="316"/>
      <c r="B14" s="316"/>
      <c r="C14" s="176" t="s">
        <v>408</v>
      </c>
      <c r="D14" s="35">
        <v>0.08</v>
      </c>
      <c r="E14" s="14" t="s">
        <v>406</v>
      </c>
      <c r="F14" s="44">
        <v>0.76</v>
      </c>
      <c r="G14" s="205">
        <v>0.16</v>
      </c>
      <c r="H14" s="17">
        <v>1</v>
      </c>
      <c r="I14" s="257"/>
      <c r="J14" s="257"/>
      <c r="K14" s="2"/>
    </row>
    <row r="15" spans="1:43" s="5" customFormat="1" ht="82.5" customHeight="1" thickBot="1" x14ac:dyDescent="0.3">
      <c r="A15" s="347"/>
      <c r="B15" s="347"/>
      <c r="C15" s="176" t="s">
        <v>409</v>
      </c>
      <c r="D15" s="14" t="s">
        <v>25</v>
      </c>
      <c r="E15" s="14" t="s">
        <v>25</v>
      </c>
      <c r="F15" s="13">
        <v>1</v>
      </c>
      <c r="G15" s="14" t="s">
        <v>25</v>
      </c>
      <c r="H15" s="17">
        <v>1</v>
      </c>
      <c r="I15" s="261"/>
      <c r="J15" s="261"/>
      <c r="K15" s="2"/>
    </row>
    <row r="16" spans="1:43" s="5" customFormat="1" ht="62.25" customHeight="1" thickBot="1" x14ac:dyDescent="0.3">
      <c r="A16" s="237" t="s">
        <v>410</v>
      </c>
      <c r="B16" s="235" t="s">
        <v>411</v>
      </c>
      <c r="C16" s="177" t="s">
        <v>412</v>
      </c>
      <c r="D16" s="14" t="s">
        <v>25</v>
      </c>
      <c r="E16" s="14" t="s">
        <v>25</v>
      </c>
      <c r="F16" s="14" t="s">
        <v>25</v>
      </c>
      <c r="G16" s="205">
        <v>1</v>
      </c>
      <c r="H16" s="38">
        <v>1</v>
      </c>
      <c r="I16" s="228">
        <f>+H16</f>
        <v>1</v>
      </c>
      <c r="J16" s="228">
        <v>1</v>
      </c>
      <c r="K16" s="2"/>
    </row>
    <row r="17" spans="1:62" s="5" customFormat="1" ht="62.25" customHeight="1" thickBot="1" x14ac:dyDescent="0.3">
      <c r="A17" s="237" t="s">
        <v>413</v>
      </c>
      <c r="B17" s="235" t="s">
        <v>414</v>
      </c>
      <c r="C17" s="6" t="s">
        <v>415</v>
      </c>
      <c r="D17" s="19">
        <v>0.08</v>
      </c>
      <c r="E17" s="19" t="s">
        <v>406</v>
      </c>
      <c r="F17" s="19">
        <v>0.76</v>
      </c>
      <c r="G17" s="209">
        <v>0.16</v>
      </c>
      <c r="H17" s="12">
        <v>1</v>
      </c>
      <c r="I17" s="228">
        <f>+H17</f>
        <v>1</v>
      </c>
      <c r="J17" s="228">
        <f>IF(I17&gt;=100%,100%,I17)</f>
        <v>1</v>
      </c>
      <c r="K17" s="2"/>
    </row>
    <row r="18" spans="1:62" s="5" customFormat="1" ht="80.25" customHeight="1" thickBot="1" x14ac:dyDescent="0.3">
      <c r="A18" s="320" t="s">
        <v>416</v>
      </c>
      <c r="B18" s="320" t="s">
        <v>417</v>
      </c>
      <c r="C18" s="120" t="s">
        <v>418</v>
      </c>
      <c r="D18" s="18">
        <v>0.24</v>
      </c>
      <c r="E18" s="13" t="s">
        <v>25</v>
      </c>
      <c r="F18" s="4">
        <v>0.76</v>
      </c>
      <c r="G18" s="210" t="s">
        <v>25</v>
      </c>
      <c r="H18" s="17">
        <v>1</v>
      </c>
      <c r="I18" s="283">
        <f>+AVERAGE(H18:H19)</f>
        <v>1</v>
      </c>
      <c r="J18" s="283">
        <f>IF(I18&gt;=100%,100%,I18)</f>
        <v>1</v>
      </c>
      <c r="K18" s="2"/>
    </row>
    <row r="19" spans="1:62" s="5" customFormat="1" ht="96.75" customHeight="1" thickBot="1" x14ac:dyDescent="0.3">
      <c r="A19" s="321"/>
      <c r="B19" s="321"/>
      <c r="C19" s="120" t="s">
        <v>419</v>
      </c>
      <c r="D19" s="35">
        <v>0.08</v>
      </c>
      <c r="E19" s="14" t="s">
        <v>406</v>
      </c>
      <c r="F19" s="19">
        <v>0.76</v>
      </c>
      <c r="G19" s="209">
        <v>0.16</v>
      </c>
      <c r="H19" s="12">
        <v>1</v>
      </c>
      <c r="I19" s="255"/>
      <c r="J19" s="255"/>
      <c r="K19" s="2"/>
    </row>
    <row r="20" spans="1:62" s="5" customFormat="1" ht="74.25" customHeight="1" thickBot="1" x14ac:dyDescent="0.3">
      <c r="A20" s="315" t="s">
        <v>420</v>
      </c>
      <c r="B20" s="360" t="s">
        <v>421</v>
      </c>
      <c r="C20" s="21" t="s">
        <v>422</v>
      </c>
      <c r="D20" s="19">
        <v>0.24</v>
      </c>
      <c r="E20" s="19" t="s">
        <v>25</v>
      </c>
      <c r="F20" s="19">
        <v>0.76</v>
      </c>
      <c r="G20" s="209" t="s">
        <v>25</v>
      </c>
      <c r="H20" s="17">
        <v>1</v>
      </c>
      <c r="I20" s="283">
        <f>+AVERAGE(H20:H22)</f>
        <v>1</v>
      </c>
      <c r="J20" s="283">
        <f>IF(I20&gt;=100%,100%,I20)</f>
        <v>1</v>
      </c>
      <c r="K20" s="2"/>
    </row>
    <row r="21" spans="1:62" s="5" customFormat="1" ht="80.25" customHeight="1" thickBot="1" x14ac:dyDescent="0.3">
      <c r="A21" s="316"/>
      <c r="B21" s="361"/>
      <c r="C21" s="178" t="s">
        <v>423</v>
      </c>
      <c r="D21" s="19" t="s">
        <v>25</v>
      </c>
      <c r="E21" s="19" t="s">
        <v>25</v>
      </c>
      <c r="F21" s="19" t="s">
        <v>25</v>
      </c>
      <c r="G21" s="209">
        <v>1</v>
      </c>
      <c r="H21" s="17">
        <v>1</v>
      </c>
      <c r="I21" s="255"/>
      <c r="J21" s="255"/>
      <c r="K21" s="2"/>
    </row>
    <row r="22" spans="1:62" s="5" customFormat="1" ht="59.25" customHeight="1" thickBot="1" x14ac:dyDescent="0.3">
      <c r="A22" s="316"/>
      <c r="B22" s="361"/>
      <c r="C22" s="121" t="s">
        <v>424</v>
      </c>
      <c r="D22" s="43">
        <v>0.24</v>
      </c>
      <c r="E22" s="16" t="s">
        <v>25</v>
      </c>
      <c r="F22" s="43">
        <v>0.76</v>
      </c>
      <c r="G22" s="211" t="s">
        <v>25</v>
      </c>
      <c r="H22" s="17">
        <v>1</v>
      </c>
      <c r="I22" s="262"/>
      <c r="J22" s="262"/>
      <c r="K22" s="2"/>
    </row>
    <row r="23" spans="1:62" s="52" customFormat="1" ht="18" customHeight="1" thickBot="1" x14ac:dyDescent="0.3">
      <c r="A23" s="349" t="s">
        <v>425</v>
      </c>
      <c r="B23" s="349"/>
      <c r="C23" s="349"/>
      <c r="D23" s="349"/>
      <c r="E23" s="349"/>
      <c r="F23" s="349"/>
      <c r="G23" s="349"/>
      <c r="H23" s="349"/>
      <c r="I23" s="59"/>
      <c r="J23" s="5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62" ht="75.75" customHeight="1" thickBot="1" x14ac:dyDescent="0.3">
      <c r="A24" s="237" t="s">
        <v>426</v>
      </c>
      <c r="B24" s="237" t="s">
        <v>427</v>
      </c>
      <c r="C24" s="17" t="s">
        <v>428</v>
      </c>
      <c r="D24" s="180">
        <v>0.09</v>
      </c>
      <c r="E24" s="158">
        <v>0.72599999999999998</v>
      </c>
      <c r="F24" s="4">
        <v>0.09</v>
      </c>
      <c r="G24" s="205">
        <v>9.4E-2</v>
      </c>
      <c r="H24" s="17">
        <v>0.99999999999999989</v>
      </c>
      <c r="I24" s="228">
        <f>+H24</f>
        <v>0.99999999999999989</v>
      </c>
      <c r="J24" s="228">
        <f>IF(I24&gt;=100%,100%,I24)</f>
        <v>1</v>
      </c>
    </row>
    <row r="25" spans="1:62" ht="69.75" customHeight="1" thickBot="1" x14ac:dyDescent="0.3">
      <c r="A25" s="179">
        <v>401060</v>
      </c>
      <c r="B25" s="237" t="s">
        <v>429</v>
      </c>
      <c r="C25" s="17" t="s">
        <v>430</v>
      </c>
      <c r="D25" s="116" t="s">
        <v>25</v>
      </c>
      <c r="E25" s="167">
        <v>0.5</v>
      </c>
      <c r="F25" s="13" t="s">
        <v>25</v>
      </c>
      <c r="G25" s="205">
        <v>0.5</v>
      </c>
      <c r="H25" s="17">
        <v>1</v>
      </c>
      <c r="I25" s="228">
        <f>+H25</f>
        <v>1</v>
      </c>
      <c r="J25" s="228">
        <f>IF(I25&gt;=100%,100%,I25)</f>
        <v>1</v>
      </c>
    </row>
    <row r="26" spans="1:62" ht="54.75" thickBot="1" x14ac:dyDescent="0.3">
      <c r="A26" s="237" t="s">
        <v>431</v>
      </c>
      <c r="B26" s="237" t="s">
        <v>432</v>
      </c>
      <c r="C26" s="17" t="s">
        <v>433</v>
      </c>
      <c r="D26" s="181">
        <v>0.25</v>
      </c>
      <c r="E26" s="167">
        <v>0.42599999999999999</v>
      </c>
      <c r="F26" s="30">
        <v>0.25</v>
      </c>
      <c r="G26" s="205">
        <v>7.4999999999999997E-2</v>
      </c>
      <c r="H26" s="17">
        <v>1.0009999999999999</v>
      </c>
      <c r="I26" s="228">
        <f>+H26</f>
        <v>1.0009999999999999</v>
      </c>
      <c r="J26" s="228">
        <f>IF(I26&gt;=100%,100%,I26)</f>
        <v>1</v>
      </c>
    </row>
    <row r="27" spans="1:62" ht="72.75" thickBot="1" x14ac:dyDescent="0.3">
      <c r="A27" s="237" t="s">
        <v>434</v>
      </c>
      <c r="B27" s="237" t="s">
        <v>435</v>
      </c>
      <c r="C27" s="17" t="s">
        <v>436</v>
      </c>
      <c r="D27" s="181">
        <v>0</v>
      </c>
      <c r="E27" s="167">
        <v>0</v>
      </c>
      <c r="F27" s="19">
        <v>0</v>
      </c>
      <c r="G27" s="205">
        <v>1</v>
      </c>
      <c r="H27" s="17">
        <v>1</v>
      </c>
      <c r="I27" s="228">
        <f>+H27</f>
        <v>1</v>
      </c>
      <c r="J27" s="228">
        <f>IF(I27&gt;=100%,100%,I27)</f>
        <v>1</v>
      </c>
    </row>
    <row r="28" spans="1:62" ht="66.75" customHeight="1" thickBot="1" x14ac:dyDescent="0.3">
      <c r="A28" s="237" t="s">
        <v>437</v>
      </c>
      <c r="B28" s="237" t="s">
        <v>438</v>
      </c>
      <c r="C28" s="18" t="s">
        <v>439</v>
      </c>
      <c r="D28" s="181">
        <v>0.38</v>
      </c>
      <c r="E28" s="167">
        <v>0.34</v>
      </c>
      <c r="F28" s="18">
        <v>0.183</v>
      </c>
      <c r="G28" s="212">
        <v>0.1</v>
      </c>
      <c r="H28" s="17">
        <v>1.0030000000000001</v>
      </c>
      <c r="I28" s="228">
        <f>+H28</f>
        <v>1.0030000000000001</v>
      </c>
      <c r="J28" s="228">
        <f>IF(I28&gt;=100%,100%,I28)</f>
        <v>1</v>
      </c>
    </row>
    <row r="29" spans="1:62" s="52" customFormat="1" ht="28.5" customHeight="1" thickBot="1" x14ac:dyDescent="0.3">
      <c r="A29" s="349" t="s">
        <v>440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62" ht="92.25" customHeight="1" thickBot="1" x14ac:dyDescent="0.3">
      <c r="A30" s="352">
        <v>404020</v>
      </c>
      <c r="B30" s="350" t="s">
        <v>441</v>
      </c>
      <c r="C30" s="192" t="s">
        <v>442</v>
      </c>
      <c r="D30" s="116" t="s">
        <v>25</v>
      </c>
      <c r="E30" s="185" t="s">
        <v>25</v>
      </c>
      <c r="F30" s="116" t="s">
        <v>25</v>
      </c>
      <c r="G30" s="197">
        <v>1</v>
      </c>
      <c r="H30" s="17">
        <v>1</v>
      </c>
      <c r="I30" s="257">
        <v>1</v>
      </c>
      <c r="J30" s="255">
        <f>I30</f>
        <v>1</v>
      </c>
    </row>
    <row r="31" spans="1:62" ht="92.25" customHeight="1" thickBot="1" x14ac:dyDescent="0.3">
      <c r="A31" s="353"/>
      <c r="B31" s="351"/>
      <c r="C31" s="192" t="s">
        <v>443</v>
      </c>
      <c r="D31" s="116" t="s">
        <v>25</v>
      </c>
      <c r="E31" s="185" t="s">
        <v>25</v>
      </c>
      <c r="F31" s="43">
        <v>1</v>
      </c>
      <c r="G31" s="13" t="s">
        <v>25</v>
      </c>
      <c r="H31" s="17">
        <v>1</v>
      </c>
      <c r="I31" s="257"/>
      <c r="J31" s="255"/>
    </row>
    <row r="32" spans="1:62" s="52" customFormat="1" ht="18.75" customHeight="1" thickBot="1" x14ac:dyDescent="0.3">
      <c r="A32" s="258" t="s">
        <v>444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52" customFormat="1" ht="74.25" customHeight="1" thickBot="1" x14ac:dyDescent="0.3">
      <c r="A33" s="354">
        <v>408010</v>
      </c>
      <c r="B33" s="357" t="s">
        <v>445</v>
      </c>
      <c r="C33" s="173" t="s">
        <v>446</v>
      </c>
      <c r="D33" s="184">
        <v>1</v>
      </c>
      <c r="E33" s="184">
        <v>1</v>
      </c>
      <c r="F33" s="16">
        <v>1</v>
      </c>
      <c r="G33" s="13">
        <v>1</v>
      </c>
      <c r="H33" s="17">
        <v>1</v>
      </c>
      <c r="I33" s="257">
        <f>AVERAGE(H33:H36)</f>
        <v>1</v>
      </c>
      <c r="J33" s="257">
        <f>I33</f>
        <v>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52" customFormat="1" ht="43.5" customHeight="1" thickBot="1" x14ac:dyDescent="0.3">
      <c r="A34" s="355"/>
      <c r="B34" s="358"/>
      <c r="C34" s="173" t="s">
        <v>447</v>
      </c>
      <c r="D34" s="185" t="s">
        <v>38</v>
      </c>
      <c r="E34" s="185" t="s">
        <v>25</v>
      </c>
      <c r="F34" s="16" t="s">
        <v>25</v>
      </c>
      <c r="G34" s="4">
        <v>1</v>
      </c>
      <c r="H34" s="17">
        <v>1</v>
      </c>
      <c r="I34" s="257"/>
      <c r="J34" s="25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52" customFormat="1" ht="75.75" customHeight="1" thickBot="1" x14ac:dyDescent="0.3">
      <c r="A35" s="355"/>
      <c r="B35" s="358"/>
      <c r="C35" s="173" t="s">
        <v>448</v>
      </c>
      <c r="D35" s="184">
        <v>3</v>
      </c>
      <c r="E35" s="184">
        <v>2</v>
      </c>
      <c r="F35" s="16">
        <v>1</v>
      </c>
      <c r="G35" s="13">
        <v>2</v>
      </c>
      <c r="H35" s="17">
        <v>1</v>
      </c>
      <c r="I35" s="257"/>
      <c r="J35" s="25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52" customFormat="1" ht="38.25" thickBot="1" x14ac:dyDescent="0.3">
      <c r="A36" s="356"/>
      <c r="B36" s="359"/>
      <c r="C36" s="173" t="s">
        <v>449</v>
      </c>
      <c r="D36" s="185" t="s">
        <v>38</v>
      </c>
      <c r="E36" s="185" t="s">
        <v>25</v>
      </c>
      <c r="F36" s="16" t="s">
        <v>25</v>
      </c>
      <c r="G36" s="4">
        <v>1</v>
      </c>
      <c r="H36" s="17">
        <v>1</v>
      </c>
      <c r="I36" s="257"/>
      <c r="J36" s="25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</sheetData>
  <mergeCells count="32">
    <mergeCell ref="I6:I9"/>
    <mergeCell ref="J6:J9"/>
    <mergeCell ref="I20:I22"/>
    <mergeCell ref="A10:H10"/>
    <mergeCell ref="J18:J19"/>
    <mergeCell ref="J20:J22"/>
    <mergeCell ref="J11:J15"/>
    <mergeCell ref="I11:I15"/>
    <mergeCell ref="B18:B19"/>
    <mergeCell ref="A18:A19"/>
    <mergeCell ref="I18:I19"/>
    <mergeCell ref="A1:H1"/>
    <mergeCell ref="A20:A22"/>
    <mergeCell ref="B20:B22"/>
    <mergeCell ref="A5:H5"/>
    <mergeCell ref="A11:A15"/>
    <mergeCell ref="B11:B15"/>
    <mergeCell ref="A3:A4"/>
    <mergeCell ref="B3:B4"/>
    <mergeCell ref="C3:C4"/>
    <mergeCell ref="D3:H3"/>
    <mergeCell ref="A23:H23"/>
    <mergeCell ref="B30:B31"/>
    <mergeCell ref="A30:A31"/>
    <mergeCell ref="A33:A36"/>
    <mergeCell ref="B33:B36"/>
    <mergeCell ref="A32:J32"/>
    <mergeCell ref="I30:I31"/>
    <mergeCell ref="J30:J31"/>
    <mergeCell ref="I33:I36"/>
    <mergeCell ref="J33:J36"/>
    <mergeCell ref="A29:J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URR</vt:lpstr>
      <vt:lpstr>USN</vt:lpstr>
      <vt:lpstr>CCA</vt:lpstr>
      <vt:lpstr>UEI</vt:lpstr>
      <vt:lpstr>UEE</vt:lpstr>
      <vt:lpstr>UAC</vt:lpstr>
      <vt:lpstr>UEC</vt:lpstr>
      <vt:lpstr>USG</vt:lpstr>
      <vt:lpstr>UGI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Rosana Forbes Otero</dc:creator>
  <cp:keywords/>
  <dc:description/>
  <cp:lastModifiedBy>Carolina Echeverri Perez</cp:lastModifiedBy>
  <cp:revision/>
  <dcterms:created xsi:type="dcterms:W3CDTF">2017-07-30T19:35:53Z</dcterms:created>
  <dcterms:modified xsi:type="dcterms:W3CDTF">2019-08-23T16:05:45Z</dcterms:modified>
  <cp:category/>
  <cp:contentStatus/>
</cp:coreProperties>
</file>